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rtotoja\Desktop\41 POSĖDIS\SP\TS\"/>
    </mc:Choice>
  </mc:AlternateContent>
  <bookViews>
    <workbookView xWindow="0" yWindow="0" windowWidth="19200" windowHeight="7248" tabRatio="988"/>
  </bookViews>
  <sheets>
    <sheet name="01šviet." sheetId="26" r:id="rId1"/>
    <sheet name="02sveikat." sheetId="27" r:id="rId2"/>
    <sheet name="Sveikatos 02.01.16" sheetId="42" r:id="rId3"/>
    <sheet name="03social." sheetId="28" r:id="rId4"/>
    <sheet name="04sport." sheetId="29" r:id="rId5"/>
    <sheet name="Sporto 01.05.01.05" sheetId="41" r:id="rId6"/>
    <sheet name="05kultura" sheetId="30" r:id="rId7"/>
    <sheet name="06turizm_paveld" sheetId="31" r:id="rId8"/>
    <sheet name="07Infrastr." sheetId="32" r:id="rId9"/>
    <sheet name="08aplinkosauga" sheetId="33" r:id="rId10"/>
    <sheet name="09ž.ū." sheetId="34" r:id="rId11"/>
    <sheet name="10verslas" sheetId="35" r:id="rId12"/>
    <sheet name="11valdym." sheetId="36" r:id="rId13"/>
    <sheet name="Lešu poreikis iš viso" sheetId="40" r:id="rId14"/>
  </sheets>
  <definedNames>
    <definedName name="_xlnm._FilterDatabase" localSheetId="0" hidden="1">'01šviet.'!$A$14:$M$87</definedName>
    <definedName name="_xlnm._FilterDatabase" localSheetId="3" hidden="1">'03social.'!$A$8:$AN$103</definedName>
    <definedName name="_xlnm._FilterDatabase" localSheetId="7" hidden="1">'06turizm_paveld'!$A$8:$M$70</definedName>
    <definedName name="_xlnm._FilterDatabase" localSheetId="8" hidden="1">'07Infrastr.'!$A$8:$M$187</definedName>
    <definedName name="_ftn1" localSheetId="2">'Sveikatos 02.01.16'!#REF!</definedName>
    <definedName name="_ftnref1" localSheetId="2">'Sveikatos 02.01.16'!$A$18</definedName>
    <definedName name="_Hlk85616660" localSheetId="2">'Sveikatos 02.01.16'!$A$4</definedName>
    <definedName name="_xlnm.Print_Area" localSheetId="0">'01šviet.'!$A$1:$N$88</definedName>
    <definedName name="_xlnm.Print_Area" localSheetId="1">'02sveikat.'!$A$1:$N$79</definedName>
    <definedName name="_xlnm.Print_Area" localSheetId="3">'03social.'!$A$1:$M$104</definedName>
    <definedName name="_xlnm.Print_Area" localSheetId="4">'04sport.'!$A$1:$N$64</definedName>
    <definedName name="_xlnm.Print_Area" localSheetId="6">'05kultura'!$A$1:$N$107</definedName>
    <definedName name="_xlnm.Print_Area" localSheetId="7">'06turizm_paveld'!$A$1:$N$71</definedName>
    <definedName name="_xlnm.Print_Area" localSheetId="8">'07Infrastr.'!$A$1:$N$188</definedName>
    <definedName name="_xlnm.Print_Area" localSheetId="9">'08aplinkosauga'!$A$1:$N$67</definedName>
    <definedName name="_xlnm.Print_Area" localSheetId="10">'09ž.ū.'!$A$1:$N$51</definedName>
    <definedName name="_xlnm.Print_Area" localSheetId="11">'10verslas'!$A$1:$N$44</definedName>
    <definedName name="_xlnm.Print_Area" localSheetId="12">'11valdym.'!$A$1:$M$90</definedName>
    <definedName name="_xlnm.Print_Area" localSheetId="13">'Lešu poreikis iš viso'!$A$1:$I$25</definedName>
    <definedName name="_xlnm.Print_Area" localSheetId="2">'Sveikatos 02.01.16'!$A$1:$A$99</definedName>
    <definedName name="_xlnm.Print_Titles" localSheetId="8">'07Infrastr.'!$4:$8</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50" i="28" l="1"/>
  <c r="H50" i="28"/>
  <c r="I50" i="28"/>
  <c r="F50" i="28"/>
  <c r="F51" i="33" l="1"/>
  <c r="F79" i="36"/>
  <c r="G79" i="36"/>
  <c r="H79" i="36"/>
  <c r="I79" i="36"/>
  <c r="F27" i="29"/>
  <c r="G27" i="29"/>
  <c r="H27" i="29"/>
  <c r="I27" i="29"/>
  <c r="F29" i="29"/>
  <c r="G29" i="29"/>
  <c r="H29" i="29"/>
  <c r="I29" i="29"/>
  <c r="I48" i="29"/>
  <c r="I49" i="29" s="1"/>
  <c r="F48" i="29"/>
  <c r="F49" i="29" s="1"/>
  <c r="G48" i="29"/>
  <c r="G49" i="29" s="1"/>
  <c r="H48" i="29"/>
  <c r="H49" i="29" s="1"/>
  <c r="F80" i="36"/>
  <c r="G80" i="36"/>
  <c r="H80" i="36"/>
  <c r="I80" i="36"/>
  <c r="I47" i="36"/>
  <c r="H47" i="36"/>
  <c r="G47" i="36"/>
  <c r="F47" i="36"/>
  <c r="F21" i="36" l="1"/>
  <c r="G21" i="36"/>
  <c r="H21" i="36"/>
  <c r="I21" i="36"/>
  <c r="F34" i="35"/>
  <c r="G34" i="35"/>
  <c r="H34" i="35"/>
  <c r="I34" i="35"/>
  <c r="F28" i="35"/>
  <c r="G28" i="35"/>
  <c r="H28" i="35"/>
  <c r="I28" i="35"/>
  <c r="F170" i="32"/>
  <c r="G170" i="32"/>
  <c r="H170" i="32"/>
  <c r="I170" i="32"/>
  <c r="F18" i="29"/>
  <c r="G18" i="29"/>
  <c r="H18" i="29"/>
  <c r="I18" i="29"/>
  <c r="F94" i="28" l="1"/>
  <c r="G94" i="28"/>
  <c r="H94" i="28"/>
  <c r="I94" i="28"/>
  <c r="F37" i="28"/>
  <c r="G37" i="28"/>
  <c r="H37" i="28"/>
  <c r="I37" i="28"/>
  <c r="F93" i="32"/>
  <c r="G93" i="32"/>
  <c r="H93" i="32"/>
  <c r="I93" i="32"/>
  <c r="F90" i="32"/>
  <c r="G90" i="32"/>
  <c r="H90" i="32"/>
  <c r="I90" i="32"/>
  <c r="F48" i="34" l="1"/>
  <c r="G48" i="34"/>
  <c r="H48" i="34"/>
  <c r="I48" i="34"/>
  <c r="F35" i="34"/>
  <c r="G35" i="34"/>
  <c r="H35" i="34"/>
  <c r="I35" i="34"/>
  <c r="G58" i="33" l="1"/>
  <c r="F13" i="29"/>
  <c r="G13" i="29"/>
  <c r="H13" i="29"/>
  <c r="I13" i="29"/>
  <c r="I72" i="26" l="1"/>
  <c r="H72" i="26"/>
  <c r="G72" i="26"/>
  <c r="F72" i="26"/>
  <c r="F68" i="27" l="1"/>
  <c r="G68" i="27"/>
  <c r="H68" i="27"/>
  <c r="I68" i="27"/>
  <c r="I50" i="27"/>
  <c r="H50" i="27"/>
  <c r="G50" i="27"/>
  <c r="F50" i="27"/>
  <c r="F171" i="32" l="1"/>
  <c r="G171" i="32"/>
  <c r="H171" i="32"/>
  <c r="I171" i="32"/>
  <c r="F56" i="36" l="1"/>
  <c r="G56" i="36"/>
  <c r="H56" i="36"/>
  <c r="I56" i="36"/>
  <c r="F85" i="36" l="1"/>
  <c r="G85" i="36"/>
  <c r="H85" i="36"/>
  <c r="I85" i="36"/>
  <c r="F56" i="33"/>
  <c r="G56" i="33"/>
  <c r="H56" i="33"/>
  <c r="I56" i="33"/>
  <c r="F39" i="33"/>
  <c r="G39" i="33"/>
  <c r="H39" i="33"/>
  <c r="I39" i="33"/>
  <c r="F17" i="33"/>
  <c r="G17" i="33"/>
  <c r="H17" i="33"/>
  <c r="I17" i="33"/>
  <c r="F104" i="32"/>
  <c r="G104" i="32"/>
  <c r="H104" i="32"/>
  <c r="I104" i="32"/>
  <c r="F97" i="30"/>
  <c r="G97" i="30"/>
  <c r="H97" i="30"/>
  <c r="I97" i="30"/>
  <c r="F91" i="30"/>
  <c r="G91" i="30"/>
  <c r="H91" i="30"/>
  <c r="I91" i="30"/>
  <c r="F96" i="30"/>
  <c r="G96" i="30"/>
  <c r="H96" i="30"/>
  <c r="I96" i="30"/>
  <c r="G53" i="29" l="1"/>
  <c r="F93" i="28" l="1"/>
  <c r="G93" i="28"/>
  <c r="H93" i="28"/>
  <c r="I93" i="28"/>
  <c r="F92" i="32"/>
  <c r="G92" i="32"/>
  <c r="H92" i="32"/>
  <c r="I92" i="32"/>
  <c r="G83" i="36" l="1"/>
  <c r="G82" i="36"/>
  <c r="G74" i="36"/>
  <c r="G61" i="36"/>
  <c r="G52" i="36"/>
  <c r="G57" i="36" s="1"/>
  <c r="G35" i="36"/>
  <c r="G43" i="35"/>
  <c r="G42" i="35"/>
  <c r="G41" i="35"/>
  <c r="G33" i="35"/>
  <c r="G29" i="35"/>
  <c r="G21" i="35"/>
  <c r="G41" i="34"/>
  <c r="G40" i="34"/>
  <c r="G27" i="34"/>
  <c r="G65" i="33"/>
  <c r="G63" i="33"/>
  <c r="G60" i="33"/>
  <c r="G59" i="33"/>
  <c r="G57" i="33"/>
  <c r="G51" i="33"/>
  <c r="G25" i="33"/>
  <c r="G20" i="33"/>
  <c r="G169" i="32"/>
  <c r="G168" i="32"/>
  <c r="G167" i="32"/>
  <c r="G166" i="32"/>
  <c r="G154" i="32"/>
  <c r="G150" i="32"/>
  <c r="G182" i="32" s="1"/>
  <c r="G117" i="32"/>
  <c r="G116" i="32"/>
  <c r="G115" i="32"/>
  <c r="G114" i="32"/>
  <c r="G108" i="32"/>
  <c r="G106" i="32"/>
  <c r="G105" i="32"/>
  <c r="G91" i="32"/>
  <c r="G18" i="32"/>
  <c r="G17" i="32"/>
  <c r="G70" i="31"/>
  <c r="G22" i="40" s="1"/>
  <c r="G69" i="31"/>
  <c r="G68" i="31"/>
  <c r="G67" i="31"/>
  <c r="G60" i="31"/>
  <c r="G55" i="31"/>
  <c r="G45" i="31"/>
  <c r="G18" i="31"/>
  <c r="G105" i="30"/>
  <c r="G104" i="30"/>
  <c r="G103" i="30"/>
  <c r="G100" i="30"/>
  <c r="G99" i="30"/>
  <c r="G92" i="30"/>
  <c r="G74" i="30"/>
  <c r="G59" i="30"/>
  <c r="G47" i="30"/>
  <c r="G36" i="30"/>
  <c r="G27" i="30"/>
  <c r="G17" i="30"/>
  <c r="G61" i="29"/>
  <c r="G60" i="29"/>
  <c r="G56" i="29"/>
  <c r="G54" i="29"/>
  <c r="G37" i="29"/>
  <c r="G24" i="29"/>
  <c r="G101" i="28"/>
  <c r="G100" i="28"/>
  <c r="G96" i="28"/>
  <c r="G88" i="28"/>
  <c r="G78" i="28"/>
  <c r="G47" i="28"/>
  <c r="G77" i="27"/>
  <c r="G76" i="27"/>
  <c r="G75" i="27"/>
  <c r="G71" i="27"/>
  <c r="G70" i="27"/>
  <c r="G14" i="40" s="1"/>
  <c r="G69" i="27"/>
  <c r="G63" i="27"/>
  <c r="G64" i="27" s="1"/>
  <c r="G25" i="27"/>
  <c r="G86" i="26"/>
  <c r="G85" i="26"/>
  <c r="G81" i="26"/>
  <c r="G50" i="26"/>
  <c r="G48" i="26"/>
  <c r="G84" i="26" s="1"/>
  <c r="G47" i="26"/>
  <c r="G46" i="26"/>
  <c r="G77" i="26" s="1"/>
  <c r="G44" i="26"/>
  <c r="F40" i="34"/>
  <c r="H40" i="34"/>
  <c r="I40" i="34"/>
  <c r="F27" i="34"/>
  <c r="H27" i="34"/>
  <c r="I27" i="34"/>
  <c r="F18" i="32"/>
  <c r="H18" i="32"/>
  <c r="I18" i="32"/>
  <c r="G22" i="35" l="1"/>
  <c r="G30" i="35" s="1"/>
  <c r="G32" i="35"/>
  <c r="G39" i="35"/>
  <c r="G17" i="40"/>
  <c r="G59" i="29"/>
  <c r="G52" i="29"/>
  <c r="G19" i="31"/>
  <c r="G89" i="28"/>
  <c r="G99" i="28"/>
  <c r="G46" i="34"/>
  <c r="G39" i="34"/>
  <c r="G59" i="31"/>
  <c r="G83" i="26"/>
  <c r="G80" i="26"/>
  <c r="G15" i="40" s="1"/>
  <c r="G26" i="27"/>
  <c r="G51" i="27"/>
  <c r="G153" i="32"/>
  <c r="G149" i="32"/>
  <c r="G177" i="32" s="1"/>
  <c r="G152" i="32"/>
  <c r="G185" i="32" s="1"/>
  <c r="G45" i="26"/>
  <c r="G78" i="26"/>
  <c r="G13" i="40" s="1"/>
  <c r="G73" i="26"/>
  <c r="G75" i="36"/>
  <c r="G62" i="36"/>
  <c r="G78" i="36"/>
  <c r="G36" i="34"/>
  <c r="G62" i="33"/>
  <c r="G55" i="33"/>
  <c r="G66" i="31"/>
  <c r="G56" i="31"/>
  <c r="G95" i="30"/>
  <c r="G18" i="30"/>
  <c r="G60" i="30"/>
  <c r="G28" i="30"/>
  <c r="G102" i="30"/>
  <c r="G75" i="30"/>
  <c r="G79" i="28"/>
  <c r="G92" i="28"/>
  <c r="G67" i="27"/>
  <c r="G74" i="27"/>
  <c r="G48" i="36"/>
  <c r="G52" i="33"/>
  <c r="G26" i="33"/>
  <c r="G148" i="32"/>
  <c r="G173" i="32" s="1"/>
  <c r="G186" i="32"/>
  <c r="G151" i="32"/>
  <c r="G48" i="30"/>
  <c r="G38" i="29"/>
  <c r="G51" i="28"/>
  <c r="G20" i="40" l="1"/>
  <c r="G21" i="40"/>
  <c r="G12" i="40"/>
  <c r="G50" i="29"/>
  <c r="G37" i="34"/>
  <c r="G57" i="31"/>
  <c r="G65" i="27"/>
  <c r="G184" i="32"/>
  <c r="G76" i="26"/>
  <c r="G74" i="26"/>
  <c r="G76" i="36"/>
  <c r="G53" i="33"/>
  <c r="G93" i="30"/>
  <c r="G90" i="28"/>
  <c r="F60" i="31"/>
  <c r="H60" i="31"/>
  <c r="H59" i="31" s="1"/>
  <c r="I60" i="31"/>
  <c r="I59" i="31" s="1"/>
  <c r="F45" i="31"/>
  <c r="H45" i="31"/>
  <c r="I45" i="31"/>
  <c r="F36" i="30"/>
  <c r="H36" i="30"/>
  <c r="I36" i="30"/>
  <c r="F101" i="28"/>
  <c r="H101" i="28"/>
  <c r="I101" i="28"/>
  <c r="F86" i="26"/>
  <c r="H86" i="26"/>
  <c r="I86" i="26"/>
  <c r="H73" i="26"/>
  <c r="I73" i="26"/>
  <c r="G176" i="32" l="1"/>
  <c r="G16" i="40"/>
  <c r="G183" i="32"/>
  <c r="G19" i="40"/>
  <c r="G11" i="40"/>
  <c r="F59" i="31"/>
  <c r="F73" i="26"/>
  <c r="G174" i="32"/>
  <c r="F67" i="31"/>
  <c r="H67" i="31"/>
  <c r="I67" i="31"/>
  <c r="F58" i="33"/>
  <c r="H58" i="33"/>
  <c r="I58" i="33"/>
  <c r="G18" i="40" l="1"/>
  <c r="G9" i="40"/>
  <c r="F42" i="35"/>
  <c r="H42" i="35"/>
  <c r="I42" i="35"/>
  <c r="F41" i="34"/>
  <c r="H41" i="34"/>
  <c r="H39" i="34" s="1"/>
  <c r="I41" i="34"/>
  <c r="I39" i="34" s="1"/>
  <c r="F63" i="33"/>
  <c r="H63" i="33"/>
  <c r="I63" i="33"/>
  <c r="F91" i="32"/>
  <c r="H91" i="32"/>
  <c r="I91" i="32"/>
  <c r="F169" i="32"/>
  <c r="H169" i="32"/>
  <c r="I169" i="32"/>
  <c r="F168" i="32"/>
  <c r="H168" i="32"/>
  <c r="I168" i="32"/>
  <c r="F167" i="32"/>
  <c r="H167" i="32"/>
  <c r="I167" i="32"/>
  <c r="F68" i="31"/>
  <c r="H68" i="31"/>
  <c r="I68" i="31"/>
  <c r="F104" i="30"/>
  <c r="H104" i="30"/>
  <c r="I104" i="30"/>
  <c r="F103" i="30"/>
  <c r="H103" i="30"/>
  <c r="I103" i="30"/>
  <c r="F100" i="30"/>
  <c r="H100" i="30"/>
  <c r="I100" i="30"/>
  <c r="F61" i="29"/>
  <c r="H61" i="29"/>
  <c r="I61" i="29"/>
  <c r="F60" i="29"/>
  <c r="H60" i="29"/>
  <c r="I60" i="29"/>
  <c r="F54" i="29"/>
  <c r="H54" i="29"/>
  <c r="I54" i="29"/>
  <c r="F77" i="27"/>
  <c r="H77" i="27"/>
  <c r="I77" i="27"/>
  <c r="F76" i="27"/>
  <c r="H76" i="27"/>
  <c r="I76" i="27"/>
  <c r="F75" i="27"/>
  <c r="H75" i="27"/>
  <c r="I75" i="27"/>
  <c r="G10" i="40" l="1"/>
  <c r="H74" i="27"/>
  <c r="I59" i="29"/>
  <c r="H59" i="29"/>
  <c r="F59" i="29"/>
  <c r="I74" i="27"/>
  <c r="F39" i="34"/>
  <c r="F74" i="27"/>
  <c r="F48" i="26"/>
  <c r="F84" i="26" s="1"/>
  <c r="H48" i="26"/>
  <c r="H84" i="26" s="1"/>
  <c r="I48" i="26"/>
  <c r="I84" i="26" s="1"/>
  <c r="F81" i="26" l="1"/>
  <c r="H81" i="26"/>
  <c r="I81" i="26"/>
  <c r="F108" i="32" l="1"/>
  <c r="H108" i="32"/>
  <c r="I108" i="32"/>
  <c r="F114" i="32"/>
  <c r="H114" i="32"/>
  <c r="H149" i="32" s="1"/>
  <c r="I114" i="32"/>
  <c r="I149" i="32" s="1"/>
  <c r="F115" i="32"/>
  <c r="H115" i="32"/>
  <c r="I115" i="32"/>
  <c r="F149" i="32" l="1"/>
  <c r="I151" i="32"/>
  <c r="H151" i="32"/>
  <c r="F151" i="32"/>
  <c r="F60" i="33"/>
  <c r="H60" i="33"/>
  <c r="I60" i="33"/>
  <c r="F150" i="32" l="1"/>
  <c r="H150" i="32"/>
  <c r="H182" i="32" s="1"/>
  <c r="H17" i="40" s="1"/>
  <c r="I150" i="32"/>
  <c r="I182" i="32" s="1"/>
  <c r="I17" i="40" s="1"/>
  <c r="F182" i="32" l="1"/>
  <c r="F17" i="32"/>
  <c r="H17" i="32"/>
  <c r="I17" i="32"/>
  <c r="F166" i="32"/>
  <c r="H166" i="32"/>
  <c r="I166" i="32"/>
  <c r="F17" i="40" l="1"/>
  <c r="F46" i="26"/>
  <c r="F77" i="26" s="1"/>
  <c r="H46" i="26"/>
  <c r="H77" i="26" s="1"/>
  <c r="I46" i="26"/>
  <c r="I77" i="26" s="1"/>
  <c r="F106" i="32" l="1"/>
  <c r="H106" i="32"/>
  <c r="I106" i="32"/>
  <c r="F18" i="31"/>
  <c r="H18" i="31"/>
  <c r="I18" i="31"/>
  <c r="F70" i="31"/>
  <c r="H70" i="31"/>
  <c r="I70" i="31"/>
  <c r="F69" i="31"/>
  <c r="H69" i="31"/>
  <c r="H66" i="31" s="1"/>
  <c r="I69" i="31"/>
  <c r="I66" i="31" l="1"/>
  <c r="F66" i="31"/>
  <c r="F55" i="31"/>
  <c r="H55" i="31"/>
  <c r="I55" i="31"/>
  <c r="I56" i="31" l="1"/>
  <c r="F56" i="31"/>
  <c r="H56" i="31"/>
  <c r="H46" i="34" l="1"/>
  <c r="I46" i="34"/>
  <c r="F46" i="34" l="1"/>
  <c r="I53" i="29"/>
  <c r="I37" i="29"/>
  <c r="H37" i="29"/>
  <c r="H53" i="29"/>
  <c r="F53" i="29"/>
  <c r="F37" i="29"/>
  <c r="F33" i="35" l="1"/>
  <c r="H33" i="35"/>
  <c r="H32" i="35" s="1"/>
  <c r="I33" i="35"/>
  <c r="I32" i="35" s="1"/>
  <c r="F32" i="35" l="1"/>
  <c r="H29" i="35"/>
  <c r="H30" i="35" s="1"/>
  <c r="H43" i="35"/>
  <c r="H22" i="40" s="1"/>
  <c r="H41" i="35"/>
  <c r="H21" i="35"/>
  <c r="H22" i="35" s="1"/>
  <c r="H36" i="34"/>
  <c r="H37" i="34" s="1"/>
  <c r="H39" i="35" l="1"/>
  <c r="H154" i="32"/>
  <c r="H117" i="32"/>
  <c r="H153" i="32" s="1"/>
  <c r="H116" i="32"/>
  <c r="H148" i="32" s="1"/>
  <c r="H173" i="32" s="1"/>
  <c r="H105" i="32"/>
  <c r="H177" i="32" s="1"/>
  <c r="H12" i="40" s="1"/>
  <c r="H51" i="33"/>
  <c r="I51" i="33"/>
  <c r="H83" i="36"/>
  <c r="H82" i="36"/>
  <c r="H74" i="36"/>
  <c r="H75" i="36" s="1"/>
  <c r="H61" i="36"/>
  <c r="H62" i="36" s="1"/>
  <c r="H52" i="36"/>
  <c r="H57" i="36" s="1"/>
  <c r="H35" i="36"/>
  <c r="H19" i="31"/>
  <c r="H57" i="31" s="1"/>
  <c r="H16" i="40" l="1"/>
  <c r="H78" i="36"/>
  <c r="H176" i="32"/>
  <c r="H152" i="32"/>
  <c r="H185" i="32" s="1"/>
  <c r="H184" i="32"/>
  <c r="H186" i="32"/>
  <c r="H48" i="36"/>
  <c r="H183" i="32" l="1"/>
  <c r="H76" i="36"/>
  <c r="H174" i="32"/>
  <c r="F74" i="30" l="1"/>
  <c r="H74" i="30"/>
  <c r="H75" i="30" s="1"/>
  <c r="I74" i="30"/>
  <c r="I75" i="30" s="1"/>
  <c r="F59" i="30"/>
  <c r="H59" i="30"/>
  <c r="H60" i="30" s="1"/>
  <c r="I59" i="30"/>
  <c r="I60" i="30" s="1"/>
  <c r="F60" i="30" l="1"/>
  <c r="F75" i="30"/>
  <c r="H65" i="33"/>
  <c r="H62" i="33" s="1"/>
  <c r="H59" i="33"/>
  <c r="H57" i="33"/>
  <c r="H52" i="33"/>
  <c r="H25" i="33"/>
  <c r="H20" i="33"/>
  <c r="H105" i="30"/>
  <c r="H99" i="30"/>
  <c r="H92" i="30"/>
  <c r="H47" i="30"/>
  <c r="H27" i="30"/>
  <c r="H28" i="30" s="1"/>
  <c r="H17" i="30"/>
  <c r="H18" i="30" s="1"/>
  <c r="H56" i="29"/>
  <c r="H52" i="29" s="1"/>
  <c r="H24" i="29"/>
  <c r="F100" i="28"/>
  <c r="H100" i="28"/>
  <c r="I100" i="28"/>
  <c r="F96" i="28"/>
  <c r="H96" i="28"/>
  <c r="I96" i="28"/>
  <c r="I92" i="28" s="1"/>
  <c r="H102" i="30" l="1"/>
  <c r="H21" i="40"/>
  <c r="I99" i="28"/>
  <c r="H92" i="28"/>
  <c r="H99" i="28"/>
  <c r="H19" i="40"/>
  <c r="F92" i="28"/>
  <c r="F99" i="28"/>
  <c r="H55" i="33"/>
  <c r="H95" i="30"/>
  <c r="H26" i="33"/>
  <c r="H53" i="33" s="1"/>
  <c r="H48" i="30"/>
  <c r="H93" i="30" s="1"/>
  <c r="H38" i="29" l="1"/>
  <c r="H50" i="29" s="1"/>
  <c r="F78" i="28"/>
  <c r="H78" i="28"/>
  <c r="H79" i="28" s="1"/>
  <c r="I78" i="28"/>
  <c r="I79" i="28" s="1"/>
  <c r="F79" i="28" l="1"/>
  <c r="H88" i="28"/>
  <c r="H47" i="28"/>
  <c r="F44" i="26"/>
  <c r="H44" i="26"/>
  <c r="I44" i="26"/>
  <c r="F47" i="26"/>
  <c r="H47" i="26"/>
  <c r="H78" i="26" s="1"/>
  <c r="I47" i="26"/>
  <c r="I78" i="26" s="1"/>
  <c r="F71" i="27"/>
  <c r="H71" i="27"/>
  <c r="I71" i="27"/>
  <c r="F70" i="27"/>
  <c r="F14" i="40" s="1"/>
  <c r="H70" i="27"/>
  <c r="H14" i="40" s="1"/>
  <c r="I70" i="27"/>
  <c r="I14" i="40" s="1"/>
  <c r="F69" i="27"/>
  <c r="H69" i="27"/>
  <c r="I69" i="27"/>
  <c r="H13" i="40" l="1"/>
  <c r="F78" i="26"/>
  <c r="F67" i="27"/>
  <c r="I67" i="27"/>
  <c r="H67" i="27"/>
  <c r="H89" i="28"/>
  <c r="H51" i="28"/>
  <c r="H51" i="27"/>
  <c r="I51" i="27"/>
  <c r="I63" i="27"/>
  <c r="I25" i="27"/>
  <c r="I26" i="27" s="1"/>
  <c r="F51" i="27" l="1"/>
  <c r="H90" i="28"/>
  <c r="I64" i="27"/>
  <c r="I65" i="27" l="1"/>
  <c r="F50" i="26"/>
  <c r="H50" i="26"/>
  <c r="H80" i="26" s="1"/>
  <c r="I50" i="26"/>
  <c r="I80" i="26" s="1"/>
  <c r="I76" i="26" s="1"/>
  <c r="F85" i="26"/>
  <c r="I85" i="26"/>
  <c r="I45" i="26"/>
  <c r="F57" i="33"/>
  <c r="F13" i="40" s="1"/>
  <c r="I57" i="33"/>
  <c r="I13" i="40" s="1"/>
  <c r="F117" i="32"/>
  <c r="I117" i="32"/>
  <c r="I153" i="32" s="1"/>
  <c r="H63" i="27"/>
  <c r="F63" i="27"/>
  <c r="F25" i="27"/>
  <c r="H25" i="27"/>
  <c r="H26" i="27" s="1"/>
  <c r="F45" i="26"/>
  <c r="H45" i="26"/>
  <c r="H74" i="26" s="1"/>
  <c r="I27" i="30"/>
  <c r="I28" i="30" s="1"/>
  <c r="F27" i="30"/>
  <c r="F29" i="35"/>
  <c r="I29" i="35"/>
  <c r="F21" i="35"/>
  <c r="I21" i="35"/>
  <c r="I22" i="35" s="1"/>
  <c r="I52" i="33"/>
  <c r="F25" i="33"/>
  <c r="I25" i="33"/>
  <c r="F105" i="32"/>
  <c r="I105" i="32"/>
  <c r="F154" i="32"/>
  <c r="F116" i="32"/>
  <c r="I154" i="32"/>
  <c r="I116" i="32"/>
  <c r="F74" i="36"/>
  <c r="F61" i="36"/>
  <c r="F83" i="36"/>
  <c r="F47" i="28"/>
  <c r="F88" i="28"/>
  <c r="F17" i="30"/>
  <c r="F47" i="30"/>
  <c r="F99" i="30"/>
  <c r="F105" i="30"/>
  <c r="F24" i="29"/>
  <c r="I74" i="36"/>
  <c r="I75" i="36" s="1"/>
  <c r="I61" i="36"/>
  <c r="I62" i="36" s="1"/>
  <c r="I83" i="36"/>
  <c r="I47" i="28"/>
  <c r="I88" i="28"/>
  <c r="I17" i="30"/>
  <c r="I18" i="30" s="1"/>
  <c r="I92" i="30"/>
  <c r="I47" i="30"/>
  <c r="I99" i="30"/>
  <c r="I105" i="30"/>
  <c r="I24" i="29"/>
  <c r="F56" i="29"/>
  <c r="I56" i="29"/>
  <c r="I52" i="29" s="1"/>
  <c r="F52" i="36"/>
  <c r="I52" i="36"/>
  <c r="I57" i="36" s="1"/>
  <c r="F82" i="36"/>
  <c r="F35" i="36"/>
  <c r="F43" i="35"/>
  <c r="F41" i="35"/>
  <c r="F36" i="34"/>
  <c r="F65" i="33"/>
  <c r="F59" i="33"/>
  <c r="F20" i="33"/>
  <c r="F19" i="31"/>
  <c r="I41" i="35"/>
  <c r="I82" i="36"/>
  <c r="I65" i="33"/>
  <c r="I62" i="33" s="1"/>
  <c r="I59" i="33"/>
  <c r="I43" i="35"/>
  <c r="I22" i="40" s="1"/>
  <c r="I19" i="31"/>
  <c r="I57" i="31" s="1"/>
  <c r="I20" i="33"/>
  <c r="I35" i="36"/>
  <c r="I30" i="35" l="1"/>
  <c r="F22" i="40"/>
  <c r="I16" i="40"/>
  <c r="I102" i="30"/>
  <c r="F52" i="29"/>
  <c r="I83" i="26"/>
  <c r="H76" i="26"/>
  <c r="H11" i="40" s="1"/>
  <c r="H15" i="40"/>
  <c r="I78" i="36"/>
  <c r="I15" i="40"/>
  <c r="F57" i="36"/>
  <c r="I39" i="35"/>
  <c r="F39" i="35"/>
  <c r="F57" i="31"/>
  <c r="F37" i="34"/>
  <c r="F83" i="26"/>
  <c r="F148" i="32"/>
  <c r="F78" i="36"/>
  <c r="I55" i="33"/>
  <c r="F62" i="33"/>
  <c r="F55" i="33"/>
  <c r="F102" i="30"/>
  <c r="I95" i="30"/>
  <c r="F95" i="30"/>
  <c r="I148" i="32"/>
  <c r="I173" i="32" s="1"/>
  <c r="F152" i="32"/>
  <c r="I152" i="32"/>
  <c r="I185" i="32" s="1"/>
  <c r="I20" i="40" s="1"/>
  <c r="H85" i="26"/>
  <c r="H20" i="40" s="1"/>
  <c r="I36" i="34"/>
  <c r="I37" i="34" s="1"/>
  <c r="I177" i="32"/>
  <c r="I184" i="32"/>
  <c r="I19" i="40" s="1"/>
  <c r="F177" i="32"/>
  <c r="F153" i="32"/>
  <c r="F186" i="32"/>
  <c r="F52" i="33"/>
  <c r="I89" i="28"/>
  <c r="H64" i="27"/>
  <c r="I186" i="32"/>
  <c r="I21" i="40" s="1"/>
  <c r="F80" i="26"/>
  <c r="F15" i="40" s="1"/>
  <c r="F62" i="36"/>
  <c r="F75" i="36"/>
  <c r="F22" i="35"/>
  <c r="I48" i="36"/>
  <c r="F48" i="36"/>
  <c r="F26" i="33"/>
  <c r="F28" i="30"/>
  <c r="F18" i="30"/>
  <c r="F92" i="30"/>
  <c r="I48" i="30"/>
  <c r="I93" i="30" s="1"/>
  <c r="F48" i="30"/>
  <c r="F89" i="28"/>
  <c r="F51" i="28"/>
  <c r="F64" i="27"/>
  <c r="F26" i="27"/>
  <c r="I74" i="26"/>
  <c r="F74" i="26"/>
  <c r="I38" i="29"/>
  <c r="I26" i="33"/>
  <c r="I53" i="33" s="1"/>
  <c r="I51" i="28"/>
  <c r="F30" i="35" l="1"/>
  <c r="F12" i="40"/>
  <c r="I176" i="32"/>
  <c r="I11" i="40" s="1"/>
  <c r="I12" i="40"/>
  <c r="F21" i="40"/>
  <c r="I50" i="29"/>
  <c r="F173" i="32"/>
  <c r="F76" i="26"/>
  <c r="H83" i="26"/>
  <c r="H65" i="27"/>
  <c r="I183" i="32"/>
  <c r="I18" i="40" s="1"/>
  <c r="I76" i="36"/>
  <c r="F76" i="36"/>
  <c r="F53" i="33"/>
  <c r="I90" i="28"/>
  <c r="F90" i="28"/>
  <c r="I174" i="32"/>
  <c r="F184" i="32"/>
  <c r="F185" i="32"/>
  <c r="F38" i="29"/>
  <c r="F65" i="27"/>
  <c r="F93" i="30"/>
  <c r="F20" i="40" l="1"/>
  <c r="F19" i="40"/>
  <c r="F174" i="32"/>
  <c r="F16" i="40"/>
  <c r="H9" i="40"/>
  <c r="H18" i="40"/>
  <c r="I9" i="40"/>
  <c r="I10" i="40" s="1"/>
  <c r="F50" i="29"/>
  <c r="F9" i="40" s="1"/>
  <c r="F183" i="32"/>
  <c r="F176" i="32"/>
  <c r="H10" i="40" l="1"/>
  <c r="F18" i="40"/>
  <c r="F11" i="40"/>
  <c r="F10" i="40" l="1"/>
</calcChain>
</file>

<file path=xl/sharedStrings.xml><?xml version="1.0" encoding="utf-8"?>
<sst xmlns="http://schemas.openxmlformats.org/spreadsheetml/2006/main" count="3286" uniqueCount="1135">
  <si>
    <t>KT</t>
  </si>
  <si>
    <t>Likviduoti avarinius židinius</t>
  </si>
  <si>
    <t>SB</t>
  </si>
  <si>
    <t>14</t>
  </si>
  <si>
    <t>ES</t>
  </si>
  <si>
    <t>VB</t>
  </si>
  <si>
    <t>16</t>
  </si>
  <si>
    <t>17</t>
  </si>
  <si>
    <t>18</t>
  </si>
  <si>
    <t>19</t>
  </si>
  <si>
    <t>15</t>
  </si>
  <si>
    <t>20</t>
  </si>
  <si>
    <t>22</t>
  </si>
  <si>
    <t>23</t>
  </si>
  <si>
    <t>PR</t>
  </si>
  <si>
    <t>SK</t>
  </si>
  <si>
    <t>21</t>
  </si>
  <si>
    <t>KPP</t>
  </si>
  <si>
    <t>SBVB</t>
  </si>
  <si>
    <t>KITOS LĖŠOS</t>
  </si>
  <si>
    <t>SAVIVALDYBĖS LĖŠOS</t>
  </si>
  <si>
    <t>13</t>
  </si>
  <si>
    <t>ĮP</t>
  </si>
  <si>
    <t>Atlikti Savivaldybės pastato ir jo aplinkos sutvarkymo darbus</t>
  </si>
  <si>
    <t>Rekonstruoti Kėdainių kultūros centrą</t>
  </si>
  <si>
    <t>Atlikti Šėtos kultūros centro vidaus remonto darbus</t>
  </si>
  <si>
    <t>Bendrojo ugdymo mokyklas lankančiųjų mokinių skaičius</t>
  </si>
  <si>
    <t>Teikti išmokas vaikams</t>
  </si>
  <si>
    <t xml:space="preserve">Organizuoti socialinės reabilitacijos paslaugų neįgaliesiems bendruomenėje projektų konkursus </t>
  </si>
  <si>
    <t>Organizuoti ir dalinai kompensuoti būsto pritaikymą neįgaliesiems</t>
  </si>
  <si>
    <t>Remontuoti viešųjų ir biudžetinių įstaigų stogus</t>
  </si>
  <si>
    <t xml:space="preserve">Pritaikyti viešąją  infrastruktūrą  sveikatos gerinimo poreikiams </t>
  </si>
  <si>
    <t>Finansuotų projektų skaičius</t>
  </si>
  <si>
    <t xml:space="preserve">Įrengti Šviesos ir Pievų gatves individualių gyvenamųjų namų Babėnų II kvartale </t>
  </si>
  <si>
    <t>Kompensuoti komunalines išlaidas neįgaliesiems</t>
  </si>
  <si>
    <t>Teikti kompensacijas ginkluoto pasipriešinimo dalyvių šeimoms, sovietinėje armijoje sužalotiems asmenims bei žuvusiųjų šeimoms</t>
  </si>
  <si>
    <t>Vykdyti mobilizacijos administravimą</t>
  </si>
  <si>
    <t xml:space="preserve">Iš viso SB </t>
  </si>
  <si>
    <t>Iš viso ES</t>
  </si>
  <si>
    <t>Iš viso PR</t>
  </si>
  <si>
    <t>Iš viso AA</t>
  </si>
  <si>
    <t>Remontuoti biudžetinių įstaigų kiemus</t>
  </si>
  <si>
    <t>Įgyvendintų prevencinių priemonių skaičius</t>
  </si>
  <si>
    <t>Teikti ir administruoti socialines išmokas ir kompensacijas (būsto šildymo išlaidų, išlaidų šaltam bei nuotekoms ir išlaidų karštam vandeniui)</t>
  </si>
  <si>
    <t xml:space="preserve">Iš viso 01 uždaviniui </t>
  </si>
  <si>
    <t>Inventorizuotų nekilnojamojo turto objektų skaičius</t>
  </si>
  <si>
    <t xml:space="preserve">02 uždavinys. Užtikrinti inžinerinio aprūpinimo (vandentiekio, nuotekų tinklų ir kt.) sistemų atnaujinimą ir plėtrą </t>
  </si>
  <si>
    <t>Paklota vandentiekio ir nuotekų tinklų, m</t>
  </si>
  <si>
    <t xml:space="preserve">Iš viso 02 uždaviniui </t>
  </si>
  <si>
    <t xml:space="preserve">Iš viso 03 uždaviniui </t>
  </si>
  <si>
    <t xml:space="preserve">Iš viso 04 uždaviniui </t>
  </si>
  <si>
    <t>Remontuotų objektų skaičius</t>
  </si>
  <si>
    <t xml:space="preserve">Iš viso 05 uždaviniui </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</si>
  <si>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</si>
  <si>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</si>
  <si>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</si>
  <si>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</si>
  <si>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</si>
  <si>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Organizuoti Lietuvos Respublikos teisės aktuose numatytos paramos bei paslaugų asmenims ir šeimoms teikimą</t>
  </si>
  <si>
    <t>Vykdyti rinkodarinę Kėdainių LEZ veiklą, dalyvaujant verslo misijose, susitikimuose, parodose ir pan.</t>
  </si>
  <si>
    <t>Teikti socialinę globą asmenims su sunkia negalia</t>
  </si>
  <si>
    <t>Organizuoti  nemokamą socialiai remtinų vaikų maitinimą ikimokyklinėse įstaigose</t>
  </si>
  <si>
    <t>Kompensuoti nemokamo mokinių maitinimo kainą bendrojo lavinimo mokyklose</t>
  </si>
  <si>
    <t>Kompensuoti kelionės išlaidas už lengvatinį keleivių vežimą</t>
  </si>
  <si>
    <t>Teikti socialinę priežiūrą socialinės rizikos šeimoms</t>
  </si>
  <si>
    <t>Dengti kainų skirtumą gyventojams už šildymą</t>
  </si>
  <si>
    <t>Kompensuoti  karšto ir šalto vandens pardavimo kainą socialiai remtiniems  asmenims</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</si>
  <si>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</si>
  <si>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</si>
  <si>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</si>
  <si>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</si>
  <si>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Finansuoti kultūrinės veiklos projektus</t>
  </si>
  <si>
    <t>Teikti Krašto kultūros premiją</t>
  </si>
  <si>
    <t>Plėtoti tarptautinius kultūros mainus</t>
  </si>
  <si>
    <t>Finansuoti jaunimo veiklos projektus</t>
  </si>
  <si>
    <t>Parengti Nekilnojamųjų kultūros vertybių vertinimo medžiagą ir pristatyti nekilnojamojo kultūros paveldo vertinimo tarybai</t>
  </si>
  <si>
    <t>Įgyvendinti  prevencinės priemones, kuriomis siekiama išvengti medžiojamųjų gyvūnų daromos žalos miškui</t>
  </si>
  <si>
    <t>KT (FL)</t>
  </si>
  <si>
    <t>Organizuoti Savivaldybės kontrolės ir audito tarnybos veiklą</t>
  </si>
  <si>
    <t>Vykdyti gyventojų registrų tvarkymo ir duomenų valstybės registrui teikimo funkciją</t>
  </si>
  <si>
    <t>Tvarkyti archyvinius dokumentus</t>
  </si>
  <si>
    <t>Registruoti civilinės būklės aktus</t>
  </si>
  <si>
    <t>Organizuoti civilinę saugą</t>
  </si>
  <si>
    <t>Vykdyti valstybinės kalbos vartojimo ir taisyklingumo kontrolę</t>
  </si>
  <si>
    <t>Teikti pirminę teisinę pagalbą</t>
  </si>
  <si>
    <t>Teikti duomenis Valstybės suteiktos pagalbos registrui</t>
  </si>
  <si>
    <t>Vykdyti valstybinės žemės ir kito turto valdymo, naudojimo ir disponavimo juo patikėjimo teise, funkciją</t>
  </si>
  <si>
    <t>Grąžinti paskolas, skolas, palūkanas</t>
  </si>
  <si>
    <t>Dalyvauti Lietuvos savivaldybių asociacijos veikloje</t>
  </si>
  <si>
    <t>Dalyvauti Kauno regiono plėtros agentūros veikloje</t>
  </si>
  <si>
    <t xml:space="preserve">Įgyvendinti Aplinkos apsaugos rėmimo specialiosios programos finansuojamas priemones </t>
  </si>
  <si>
    <t>Gerinti aplinkos kokybę ir apsaugą</t>
  </si>
  <si>
    <t>Finansuotos medžiojamų gyvūnų daromos žalos prevencijos ir kitos priemonės (paraiškų sk.)</t>
  </si>
  <si>
    <t>Tinkamai tvarkyti komunalines atliekas, palaikyti tvarką ir švarą rajono bendrojo naudojimo teritorijose</t>
  </si>
  <si>
    <t>Priimtų tarybos sprendimų skaičius</t>
  </si>
  <si>
    <t>Duomenų teikimo skaičius</t>
  </si>
  <si>
    <t>Išduotų pažymų skaičius</t>
  </si>
  <si>
    <t>Atliktų patikrinimų (įmonių, įstaigų, organizacijų) skaičius</t>
  </si>
  <si>
    <t>Parengtų mobilizacijos planų skaičius</t>
  </si>
  <si>
    <t>Vykdyti jaunimo  teisių apsaugą</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</si>
  <si>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</si>
  <si>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</si>
  <si>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</si>
  <si>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</si>
  <si>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Rezervo panaudojimo proc.</t>
  </si>
  <si>
    <t>Fondo panaudojimo proc.</t>
  </si>
  <si>
    <t xml:space="preserve">Kompensuoti UAB "Kėdbusas" nuostolingus  maršrutus </t>
  </si>
  <si>
    <t>Patvirtintų pavėžėjimo išlaidų kompensavimas</t>
  </si>
  <si>
    <t>Plėtojant  dalykinius santykius ir ryšius su tarptautinėmis ir vietinėmis institucijomis bei organizacijomis, stiprinti rajono įvaizdį</t>
  </si>
  <si>
    <t>Paraiškų už papildomą bičių maitinimą skaičius</t>
  </si>
  <si>
    <t>Stiprinti savivaldybės institucijų ir verslo įmonių bendradarbiavimą rengiant, įgyvendinant bendrus projektus</t>
  </si>
  <si>
    <t>2</t>
  </si>
  <si>
    <t>Dengti išlaidas  už įsigytus produktus, mokinio reikmenis, administruoti socialinę paramą mokiniams</t>
  </si>
  <si>
    <t>Remontuoti objektus pagal administracijos direktoriaus įsakymus</t>
  </si>
  <si>
    <t xml:space="preserve">Organizuoti ir užtikrinti kultūros centrų ir jų skyrių veiklą </t>
  </si>
  <si>
    <t>Vaikų skaičius priešmokyklinio ugdymo grupėse</t>
  </si>
  <si>
    <t>Mokinių, kuriems skirti piniginiai prizai, skaičius</t>
  </si>
  <si>
    <t>Iš viso  tikslui</t>
  </si>
  <si>
    <r>
      <t>Savivaldybės biudžetas</t>
    </r>
    <r>
      <rPr>
        <b/>
        <sz val="10"/>
        <rFont val="Times New Roman"/>
        <family val="1"/>
        <charset val="186"/>
      </rPr>
      <t xml:space="preserve"> SB</t>
    </r>
  </si>
  <si>
    <r>
      <t xml:space="preserve">Aplinkos apsaugos rėmimo specialiosios programos lėšos </t>
    </r>
    <r>
      <rPr>
        <b/>
        <sz val="10"/>
        <rFont val="Times New Roman"/>
        <family val="1"/>
        <charset val="186"/>
      </rPr>
      <t>AA</t>
    </r>
  </si>
  <si>
    <r>
      <t xml:space="preserve">Iš pajamų už suteiktas paslaugas lėšos </t>
    </r>
    <r>
      <rPr>
        <b/>
        <sz val="10"/>
        <rFont val="Times New Roman"/>
        <family val="1"/>
        <charset val="186"/>
      </rPr>
      <t>ĮP</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</si>
  <si>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</si>
  <si>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</si>
  <si>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Skolintos lėšos</t>
    </r>
    <r>
      <rPr>
        <b/>
        <sz val="10"/>
        <rFont val="Times New Roman"/>
        <family val="1"/>
        <charset val="186"/>
      </rPr>
      <t xml:space="preserve"> 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</si>
  <si>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</si>
  <si>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</si>
  <si>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</si>
  <si>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Visuomenės sveikatos biuro vykdomų priemonių / dalyvavusiųjų skaičius</t>
  </si>
  <si>
    <t>Iš viso  uždaviniui</t>
  </si>
  <si>
    <t>Mokinių, gaunančių nemokamą maitinimą, skaičius</t>
  </si>
  <si>
    <t>Asmenų, gaunančių savivaldybės paramą, skaičius</t>
  </si>
  <si>
    <t>Parduotų su nuolaida bilietų skaičius (tūkst.)</t>
  </si>
  <si>
    <t>Asmenų, kuriems dengiamas kainų skirtumas, skaičius</t>
  </si>
  <si>
    <t>Asmenų, gaunančių kompensaciją, skaičius</t>
  </si>
  <si>
    <t>Užtikrinti paslaugų teikimą VšĮ "Gyvenimo namai sutrikusio intelekto asmenims"</t>
  </si>
  <si>
    <t>Finansuojamų projektų skaičius</t>
  </si>
  <si>
    <t>Išduotų leidinių skaičius per metus (tūkst.)</t>
  </si>
  <si>
    <t>Užtikrinti efektyvią Kėdainių krašto muziejaus veiklą</t>
  </si>
  <si>
    <t>Muziejaus lankytojų skaičius (tūkst.)</t>
  </si>
  <si>
    <t>Sudaryti sąlygas kultūros plėtrai rajone</t>
  </si>
  <si>
    <t>Suorganizuotų renginių skaičius</t>
  </si>
  <si>
    <t>Finansuotų  projektų skaičius</t>
  </si>
  <si>
    <t>Kultūros premijos laureatų skaičius</t>
  </si>
  <si>
    <t>Įgyvendintų programos priemonių skaičius</t>
  </si>
  <si>
    <t>Rekonstruoti VšĮ Kėdainių ligoninės laboratorinio-stomatologinio korpusą</t>
  </si>
  <si>
    <t>Įgyvendinti priemones, finansuojamas iš Savivaldybės administracijos direktoriaus rezervo</t>
  </si>
  <si>
    <t xml:space="preserve">Įgyvendinti priemones, finansuojamas iš Savivaldybės mero fondo </t>
  </si>
  <si>
    <t>Finansavimo šaltinis</t>
  </si>
  <si>
    <t>Programos tikslo kodas</t>
  </si>
  <si>
    <t>Uždavinio kodas</t>
  </si>
  <si>
    <t>Priemonės kodas</t>
  </si>
  <si>
    <t>Priemonės  pavadinimas</t>
  </si>
  <si>
    <t>Vertinimo kriterijai</t>
  </si>
  <si>
    <t>Pavadinimas</t>
  </si>
  <si>
    <t>Iš viso uždaviniui</t>
  </si>
  <si>
    <t>Iš viso tikslui</t>
  </si>
  <si>
    <t>Iš viso programai</t>
  </si>
  <si>
    <t>Finansavimo šaltiniai</t>
  </si>
  <si>
    <t xml:space="preserve">Finansuoti prevencinę programą „Saugios aplinkos kūrimas ir bendruomenės teisėtvarkos kūrimas" </t>
  </si>
  <si>
    <t xml:space="preserve">Organizuoti valstybinių, profesinių švenčių, atmintinų dienų minėjimus, įvairius renginius bendruomenės poreikiams tenkinti </t>
  </si>
  <si>
    <t>Eksploatuoti, prižiūrėti ir remontuoti gatvių apšvietimo tinklus seniūnijose</t>
  </si>
  <si>
    <t>Įgyvendinti želdynų ir želdinių apsaugos, tvarkymo, būklės stebėsenos, želdynų kūrimo, želdinių veisimo ir inventorizavimo priemones</t>
  </si>
  <si>
    <t>01</t>
  </si>
  <si>
    <t>02</t>
  </si>
  <si>
    <t>03</t>
  </si>
  <si>
    <t>04</t>
  </si>
  <si>
    <t>05</t>
  </si>
  <si>
    <t>06</t>
  </si>
  <si>
    <t>07</t>
  </si>
  <si>
    <t>08</t>
  </si>
  <si>
    <t>09</t>
  </si>
  <si>
    <t>10</t>
  </si>
  <si>
    <t>11</t>
  </si>
  <si>
    <t>12</t>
  </si>
  <si>
    <t>AA</t>
  </si>
  <si>
    <t>Iš viso 01 tikslui</t>
  </si>
  <si>
    <t xml:space="preserve">Suprojektuoti ir įrengti inžinerinius tinklus Kėdainių miesto vakariniame kvartale </t>
  </si>
  <si>
    <t>iš jų:</t>
  </si>
  <si>
    <t>Atnaujinti Lietuvos sporto universiteto Kėdainių  „Aušros“ progimnaziją, kuriant modernias ir saugias erdves</t>
  </si>
  <si>
    <t>Kompensuoti būsto nuomos ar išperkamosios būsto nuomos mokesčių dalį</t>
  </si>
  <si>
    <t>Įgyvendinti neformaliojo suaugusiųjų švietimo ir tęstinio mokymosi veiksmų planą</t>
  </si>
  <si>
    <t>Iš viso VB</t>
  </si>
  <si>
    <t>Išplėsti  buitinių  nuotekų tinklus Labūnavos gyvenvietėje, Nevėžio g, ir Vainikų g.</t>
  </si>
  <si>
    <t>Įgyvendinti aplinkos kokybės gerinimo ir apsaugos priemones</t>
  </si>
  <si>
    <t xml:space="preserve">Įrengti Topolių gatvę individualių gyvenamųjų namų Janušavos II kvartale </t>
  </si>
  <si>
    <t xml:space="preserve">Įrengti gatves Vakariniame kvartale   </t>
  </si>
  <si>
    <t>Finansuoti  konkursą  "Gražiausiai tvarkoma aplinka"</t>
  </si>
  <si>
    <t>Gerinti hidrotechninių statinių ir kitų melioracijos sistemų būklę</t>
  </si>
  <si>
    <t>Sudaryti sąlygas bendruomeninių organizacijų veiklai</t>
  </si>
  <si>
    <t>Rekonstruoti ir plėsti Kėdainių miesto paviršinių nuotekų tinklus</t>
  </si>
  <si>
    <t>Plėsti vandentiekio ir nuotekų tinklus Pagirių  miestelyje</t>
  </si>
  <si>
    <t>Plėsti  vandentiekio ir buitinių nuotekų tinklus Miegėnų kaime</t>
  </si>
  <si>
    <r>
      <t xml:space="preserve">Valstybės biudžeto specialiosios tikslinės dotacijos lėšos </t>
    </r>
    <r>
      <rPr>
        <b/>
        <sz val="10"/>
        <rFont val="Times New Roman"/>
        <family val="1"/>
        <charset val="186"/>
      </rPr>
      <t>SBVB</t>
    </r>
  </si>
  <si>
    <t>Gerinti socialines paslaugas teikiančių įstaigų ir socialinio būsto infrastruktūrą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</si>
  <si>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</si>
  <si>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</si>
  <si>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</si>
  <si>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</si>
  <si>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Restauruotų objektų skaičius</t>
  </si>
  <si>
    <t>Atlikta einamaisiais metais numatytų darbų, proc.</t>
  </si>
  <si>
    <t>100</t>
  </si>
  <si>
    <t>Parengtų specialiųjų, detaliųjų, geodezinių planų skaičius</t>
  </si>
  <si>
    <t>Objektų skaičius, kuriuose likviduoti avariniai židiniai</t>
  </si>
  <si>
    <t>Įrengta inžinerinių tinklų, m</t>
  </si>
  <si>
    <t>Lėšų dalis, tenkanti Miesto seniūnijos kelių  ir gatvių tvarkymui, plėtojimui nuo bendros Kelių priežiūros ir plėtros programos lėšų, proc.</t>
  </si>
  <si>
    <t>Lėšų dalis, tenkanti rajono kaimiškųjų seniūnijų kelių  ir gatvių tvarkymui, plėtojimui nuo bendros Kelių priežiūros ir plėtros programos lėšų, proc.</t>
  </si>
  <si>
    <t>1</t>
  </si>
  <si>
    <t>5</t>
  </si>
  <si>
    <t>Atnaujintų seniūnijų pastatų skaičius</t>
  </si>
  <si>
    <t xml:space="preserve"> Vykdyti žalos aplinkai prevenciją</t>
  </si>
  <si>
    <t xml:space="preserve">Iš viso uždaviniui </t>
  </si>
  <si>
    <t>Likviduotų apleistų bešeimininkių pastatų skaičius</t>
  </si>
  <si>
    <t>Įgyvendintų priemonių skaičius</t>
  </si>
  <si>
    <t>Prenumeruojamų leidinių skaičius</t>
  </si>
  <si>
    <t>Išrinktų gražiausiai besitvarkančių aplinką savininkų skaičius</t>
  </si>
  <si>
    <t>Surinktų atliekų (bendras) kiekis, tūkst. t.</t>
  </si>
  <si>
    <t>Remontuojamų, prižiūrimų melioracijos griovių ilgis, km</t>
  </si>
  <si>
    <t>Organizuoti savivaldybės veiklą vadovaujantis šiuolaikiniais vadybos principais, tobulinti darbuotojų kompetenciją</t>
  </si>
  <si>
    <t>Atnaujintų viešosios paskirties pastatų skaičius</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</si>
  <si>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</si>
  <si>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</si>
  <si>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</si>
  <si>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</si>
  <si>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 xml:space="preserve">Parengtos techninės dokumentacijos skaičius </t>
  </si>
  <si>
    <t>Brandos egzaminus laikančiųjų skaičius</t>
  </si>
  <si>
    <t>Įteiktų apdovanojimų skaičius</t>
  </si>
  <si>
    <r>
      <t>Savivaldybės biudžetas</t>
    </r>
    <r>
      <rPr>
        <b/>
        <sz val="10"/>
        <rFont val="Times New Roman"/>
        <family val="1"/>
      </rPr>
      <t xml:space="preserve"> SB</t>
    </r>
  </si>
  <si>
    <r>
      <t xml:space="preserve">Valstybės biudžeto specialiosios tikslinės dotacijos lėšos </t>
    </r>
    <r>
      <rPr>
        <b/>
        <sz val="10"/>
        <rFont val="Times New Roman"/>
        <family val="1"/>
      </rPr>
      <t>SBVB</t>
    </r>
  </si>
  <si>
    <r>
      <t xml:space="preserve">Aplinkos apsaugos rėmimo specialiosios programos lėšos </t>
    </r>
    <r>
      <rPr>
        <b/>
        <sz val="10"/>
        <rFont val="Times New Roman"/>
        <family val="1"/>
      </rPr>
      <t>AA</t>
    </r>
  </si>
  <si>
    <r>
      <t xml:space="preserve">Iš pajamų už suteiktas paslaugas lėšos </t>
    </r>
    <r>
      <rPr>
        <b/>
        <sz val="10"/>
        <rFont val="Times New Roman"/>
        <family val="1"/>
      </rPr>
      <t>ĮP</t>
    </r>
  </si>
  <si>
    <r>
      <t>Skolintos lėšos</t>
    </r>
    <r>
      <rPr>
        <b/>
        <sz val="10"/>
        <rFont val="Times New Roman"/>
        <family val="1"/>
      </rPr>
      <t xml:space="preserve"> SK</t>
    </r>
  </si>
  <si>
    <r>
      <t xml:space="preserve">Kelių priežiūros ir plėtros programos lėšos </t>
    </r>
    <r>
      <rPr>
        <b/>
        <sz val="10"/>
        <rFont val="Times New Roman"/>
        <family val="1"/>
      </rPr>
      <t>KPP</t>
    </r>
  </si>
  <si>
    <r>
      <t xml:space="preserve">Europos Sąjungos lėšos, užsienio fondų lėšos </t>
    </r>
    <r>
      <rPr>
        <b/>
        <sz val="10"/>
        <rFont val="Times New Roman"/>
        <family val="1"/>
      </rPr>
      <t>ES</t>
    </r>
  </si>
  <si>
    <r>
      <t xml:space="preserve">Valstybės biudžeto lėšos </t>
    </r>
    <r>
      <rPr>
        <b/>
        <sz val="10"/>
        <rFont val="Times New Roman"/>
        <family val="1"/>
      </rPr>
      <t>VB</t>
    </r>
  </si>
  <si>
    <r>
      <t xml:space="preserve">Privačios – investuotojų lėšos </t>
    </r>
    <r>
      <rPr>
        <b/>
        <sz val="10"/>
        <rFont val="Times New Roman"/>
        <family val="1"/>
      </rPr>
      <t>PR</t>
    </r>
  </si>
  <si>
    <r>
      <t xml:space="preserve">Kiti finansavimo šaltiniai </t>
    </r>
    <r>
      <rPr>
        <b/>
        <sz val="10"/>
        <rFont val="Times New Roman"/>
        <family val="1"/>
      </rPr>
      <t>KT</t>
    </r>
  </si>
  <si>
    <t>Įstaigų skaičius, kuriose atlikti remonto darbai</t>
  </si>
  <si>
    <t>Įgyvendinamų programų skaičius</t>
  </si>
  <si>
    <t>Savivaldybei patikėjimo teise perduotų valstybinės žemės sklypų skaičius</t>
  </si>
  <si>
    <t>Kuruojamų švietimo įstaigų skaičius</t>
  </si>
  <si>
    <t>Objektų, pritaikytų neįgaliųjų poreikiams, skaičius</t>
  </si>
  <si>
    <t>Iš viso KPP</t>
  </si>
  <si>
    <t xml:space="preserve">Užtikrinti socialinio būsto fondo plėtrą Kėdainiuose </t>
  </si>
  <si>
    <t>Įsigytų socialinės paskirties butų skaičius</t>
  </si>
  <si>
    <t xml:space="preserve">Koncertinius kostiumų komplektus/instrumentus atsinaujinusių kolektyvų skaičius </t>
  </si>
  <si>
    <t>Įgyvendinamų programų/priemonių/renginių skaičius</t>
  </si>
  <si>
    <t>Atnaujinti ir plėsti komunalinių atliekų tvarkymo infrastruktūrą Kėdainių rajono savivaldybėje</t>
  </si>
  <si>
    <t>Apšviesti senamiesčio objektų fasadus</t>
  </si>
  <si>
    <t>Rekonstruoti Krakių mstl. Laisvės aikštę</t>
  </si>
  <si>
    <t>Rekonstruotų aikščių skaičius</t>
  </si>
  <si>
    <t>Įgyvendinamų priemonių skaičius</t>
  </si>
  <si>
    <t>Teikti Metų mokytojo apdovanojimą</t>
  </si>
  <si>
    <t>Teikti Metų medicinos darbuotojo apdovanojimą</t>
  </si>
  <si>
    <t>Teikti Metų socialinio darbuotojo apdovanojimą</t>
  </si>
  <si>
    <t>Atnaujintų/parengtų turizmo maršrutų skaičius</t>
  </si>
  <si>
    <t>Parodų, mugių, kuriuose dalyvauta, skaičius</t>
  </si>
  <si>
    <t>~200</t>
  </si>
  <si>
    <t>01.01</t>
  </si>
  <si>
    <t>01.02</t>
  </si>
  <si>
    <t>01.03</t>
  </si>
  <si>
    <t>tūkst. Eur</t>
  </si>
  <si>
    <t>Vykdyti neformaliojo vaikų švietimo programas</t>
  </si>
  <si>
    <t>Savanorių ugniagesių veikloje dalyvaujančių gyventojų skaičius</t>
  </si>
  <si>
    <t>Peržiūrėti neveiksniais pripažintų asmenų būklę</t>
  </si>
  <si>
    <t>Įteiktas Metų socialinio darbuotojo apdovanojimas</t>
  </si>
  <si>
    <t>Suorganizuotų renginių, edukacinių pamokų  muziejuje ir jo skyriuose  skaičius</t>
  </si>
  <si>
    <t>Finansuoti Kėdainių rajono vietos veiklos grupės teritorijos vietos plėtros 2015-2023 m. strategijos įgyvendinimą</t>
  </si>
  <si>
    <t>01.04</t>
  </si>
  <si>
    <t>Paslaugas gavusių asmenų skaičius</t>
  </si>
  <si>
    <t>Apsilankymų bibliotekose skaičius (tūkst. kartų)</t>
  </si>
  <si>
    <t xml:space="preserve"> Visuomenės sveikatos rėmimo specialiosios programos įgyvendinimas, proc.</t>
  </si>
  <si>
    <t>Įsigytos  įrangos skaičius (lizingas)/atliktų tyrimų ir paslaugų  sk.</t>
  </si>
  <si>
    <t xml:space="preserve">Užtikrinti efektyvią VšĮ Kėdainių turizmo ir verslo informacijos centro veiklą turizmo srityje </t>
  </si>
  <si>
    <t>Įgyvendinti Kėdainių rajono savivaldybės bažnyčių rėmimo programą</t>
  </si>
  <si>
    <t>Remontuoti Minareto fasadą</t>
  </si>
  <si>
    <t>Įrengti gatves Kėdainių miesto II Janušavoje (Janušavos g., Gluosnių g.)</t>
  </si>
  <si>
    <t>Parengtos techninės dokumentacijos skaičius/paklota nuotekų ir vandentiekio tinklų, m</t>
  </si>
  <si>
    <t xml:space="preserve">Pacientų, patenkintų pirminės asmens sveikatos priežiūros paslaugų kokybe, skaičiaus didėjimas (proc.). </t>
  </si>
  <si>
    <t>Finansuoti rajono savivaldybės renginius ir kultūrines iniciatyvas</t>
  </si>
  <si>
    <t>Teikti Česlavo Milošo premiją</t>
  </si>
  <si>
    <t xml:space="preserve">Rengti infrastruktūros objektų tvarkymo investicinius projektus, paraiškas, kitą techninę dokumentaciją  Europos Sąjungos fondų paramai gauti </t>
  </si>
  <si>
    <t>Asmenų, kurių neveiksnumas peržiūrėtas, skaičius</t>
  </si>
  <si>
    <t>Užtikrinti informacinių technologijų plėtrą savivaldybės administracijoje, kelti elektroninių paslaugų brandos lygį, naudoti elektroninį parašą</t>
  </si>
  <si>
    <t>01 ŠVIETIMAS IR UGDYMAS</t>
  </si>
  <si>
    <t>02 SVEIKATOS APSAUGA</t>
  </si>
  <si>
    <t>Gerinti pirminės asmens sveikatos priežiūros paslaugų teikimo prieinamumą tuberkuliozės srityje</t>
  </si>
  <si>
    <t>03 SOCIALINĖS APSAUGOS PLĖTOJIMAS</t>
  </si>
  <si>
    <t>05 KULTŪROS VEIKLOS PLĖTRA</t>
  </si>
  <si>
    <t>08 APLINKOS APSAUGA</t>
  </si>
  <si>
    <t>09 ŽEMĖS ŪKIO PLĖTRA IR MELIORACIJA</t>
  </si>
  <si>
    <t>10 PARAMA VERSLUI IR VERSLO PLĖTRA</t>
  </si>
  <si>
    <t>11 SAVIVALDYBĖS VALDYMO TOBULINIMAS</t>
  </si>
  <si>
    <t>06 KULTŪROS PAVELDO IŠSAUGOJIMAS, TURIZMO SKATINIMAS IR VYSTYMAS</t>
  </si>
  <si>
    <t>07 INFRASTRUKTŪROS OBJEKTŲ PRIEŽIŪRA IR PLĖTRA</t>
  </si>
  <si>
    <t>Parengta techninė dokumentacija /Paklota nuotekų tinklų, m</t>
  </si>
  <si>
    <t>Organizuoti  socialinės paramos ir paslaugų teikimą Lietuvos Respublikos įstatymuose nenumatytais atvejais</t>
  </si>
  <si>
    <t xml:space="preserve">Įrengti pėsčiųjų ir dviračių takus Pramonės g. Kėdainių mieste  </t>
  </si>
  <si>
    <t>Paklota/rekonstruota paviršinių  nuotekų tinklų, km</t>
  </si>
  <si>
    <t>Kompleksiškai atnaujinti daugiabučių namų kvartalus (II etapas)</t>
  </si>
  <si>
    <t xml:space="preserve">Įgyvendinti projektą "Kėdainių miesto A. Kanapinsko, P. Lukšio, Mindaugo, Pavasario ir Žemaitės gatvių rekonstrukcija"     </t>
  </si>
  <si>
    <t>IŠ VISO PROGRAMOMS</t>
  </si>
  <si>
    <t>Teikti savivaldybės paramą neįgaliesiems, senyvo amžiaus asmenims, vaikams ir daugiavaikėms, skurdžiai gyvenančioms, nuo stichinių nelaimių nukentėjusioms šeimoms, pirkti socialines paslaugas</t>
  </si>
  <si>
    <t>Užtikrinti stacionarių ir nestacionarių socialinių paslaugų teikimą Kėdainių pagalbos šeimai centre</t>
  </si>
  <si>
    <t xml:space="preserve">Remontuoti savivaldybės ir socialinį būstą </t>
  </si>
  <si>
    <t xml:space="preserve">Rengti nekilnojamųjų kultūros paveldo objektų, vietovių  individualius apsaugos reglamentus </t>
  </si>
  <si>
    <t>Objektų skaičius, kuriems parengti individualūs apsaugos reglamentai</t>
  </si>
  <si>
    <t>Tvarkomų objektų skaičius</t>
  </si>
  <si>
    <t>25</t>
  </si>
  <si>
    <t>Viešąsias sveikatos priežiūros paslaugas teikiančių įstaigų, kuriose pagerinta paslaugų teikimo infrastruktūra, skaičius / Gyventojų, pasinaudojusių pagerintomis paslaugomis, skaičius tūkst.</t>
  </si>
  <si>
    <t>Įrengti buitinių nuotekų tinklus Aušros k. Ąžuolaičių g. ir Volučių g.</t>
  </si>
  <si>
    <t xml:space="preserve">Išplėsti vandentiekio ir nuotekų tinklus Lipliūnų k. Greisupio g. </t>
  </si>
  <si>
    <t>26</t>
  </si>
  <si>
    <t>27</t>
  </si>
  <si>
    <t>Parengtos techninės dokumentacijos skaičius/paklota nuotekų tinklų, m</t>
  </si>
  <si>
    <t>Parengti ritualinio skerdiko namo tvoros ir vartų su saulės laikrodžiu pamatų konservavimo ir vartų atstatymo projektą ir atlikti darbus</t>
  </si>
  <si>
    <t>31</t>
  </si>
  <si>
    <t>33</t>
  </si>
  <si>
    <t>Tobulinti Kėdainių sporto centro infrastruktūrą (Parko g. 4, Vilainiai)</t>
  </si>
  <si>
    <t>Remti bendruomenių veiklą savivaldybėje</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</si>
  <si>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</si>
  <si>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</si>
  <si>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</si>
  <si>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</si>
  <si>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Pieno gamybos ir realizavimo metinių deklaracijų skaičius</t>
  </si>
  <si>
    <t>Aptarnaujamos žemės ūkio technikos, įregistruotos rajone, skaičius</t>
  </si>
  <si>
    <t>Atliktų techninių apžiūrų skaičius</t>
  </si>
  <si>
    <t>Įgyvendinti Kėdainių rajono savivaldybės užimtumo didinimo programą</t>
  </si>
  <si>
    <t>Apmokėti Europos Sąjungos projektų,  kuriems taikomas apmokėjimas kompensavimo būdu, išlaidas</t>
  </si>
  <si>
    <t>Kompleksiškai sutvarkyti Kėdainių Sinagogą (Smilgos g. 5A, Kėdainiai), pritaikant kultūrinėms bei kitoms reikmėms</t>
  </si>
  <si>
    <t>Įrengtų/atnaujintų dviračių/pėsčiųjų takų, km</t>
  </si>
  <si>
    <t xml:space="preserve">Suteiktų dantų protezavimo paslaugų, finansuojamų savivaldybės biudžeto lėšomis, skaičius </t>
  </si>
  <si>
    <t>Vykdyti VšĮ Kėdainių ligoninės dantų protezavimo  programą</t>
  </si>
  <si>
    <t>Vaikų skaičius ikimokyklinio ugdymo grupėse</t>
  </si>
  <si>
    <t>Nelankančių bendrojo ugdymo mokyklų vaikų iki 16 metų skaičius</t>
  </si>
  <si>
    <t>Atliktų echoskopijų skaičius per metus</t>
  </si>
  <si>
    <t xml:space="preserve">Didinti pirminės asmens sveikatos priežiūros veiklos efektyvumą VšĮ Kėdainių pirminės sveikatos priežiūros centre </t>
  </si>
  <si>
    <t>Asmenų, kuriems suteiktos paslaugos, skaičius</t>
  </si>
  <si>
    <t>Aktualizuotų objektų skaičius</t>
  </si>
  <si>
    <t>Finansuoti inžinerines paslaugas, darbus ir įrengimus</t>
  </si>
  <si>
    <t>Teikti kvalifikuotą švietimo pagalbą mokiniui, mokytojui, mokyklai</t>
  </si>
  <si>
    <t>2250/  42000</t>
  </si>
  <si>
    <t xml:space="preserve">Tuberkulioze sergančių pacientų, kuriems buvo suteiktos socialinės paramos priemonės tuberkuliozės gydymo metu </t>
  </si>
  <si>
    <t>IT įranga, baldais aprūpintų filialų skaičius</t>
  </si>
  <si>
    <t>Modernizuotų objektų skaičius</t>
  </si>
  <si>
    <t>01.05</t>
  </si>
  <si>
    <t xml:space="preserve">Finansuotų projektų skaičius </t>
  </si>
  <si>
    <t>Plėtoti, atnaujinti viešąją infrastruktūrą, atsižvelgiant į turizmo plėtros ir rekreacijos poreikius</t>
  </si>
  <si>
    <t xml:space="preserve">Įgyvendinti priemones, skirtas kovų už Lietuvos Nepriklausomybę vietoms ir paminklams įamžinti </t>
  </si>
  <si>
    <t>Aktualizuoti Kėdainių krašto muziejų, padidinant kultūros paveldo aktualumą, lankomumą ir žinomumą (įskaitant ekspozicijų atnaujinimą)</t>
  </si>
  <si>
    <t>Parengti Kėdainių rajono atsinaujinančių energijos išteklių plėtros  planą</t>
  </si>
  <si>
    <t>&gt;95</t>
  </si>
  <si>
    <t>24</t>
  </si>
  <si>
    <t>Suremontuotų objektų skaičius</t>
  </si>
  <si>
    <t xml:space="preserve">Plėsti vandentiekio ir nuotekų tinklus Šlapaberžės kaime </t>
  </si>
  <si>
    <t>Plėtoti bendruomeninių vaikų globos namų ir vaikų dienos centrų tinklą Kėdainių rajono savivaldybėje</t>
  </si>
  <si>
    <t>Rekonstruoti Kėdainių miesto nuotekų valyklą</t>
  </si>
  <si>
    <t>Vaikų, lankančių neformaliojo vaikų švietimo mokyklas, skaičius</t>
  </si>
  <si>
    <t>Tvarkyti erdvinių duomenų rinkinį</t>
  </si>
  <si>
    <t>Erdvinių duomenų rinkinio tvarkymo užtikrinimas, proc.</t>
  </si>
  <si>
    <t>Įregistruotų ūkininkų ūkių skaičius (įregistravimas, išregistravimas, duomenų atnaujinimas)</t>
  </si>
  <si>
    <t>Rekonstruoti ir plėsti vandentiekio ir buitinių nuotekų infrastruktūrą Šėtos miestelyje, Kunionių kaime bei Kėdainių mieste</t>
  </si>
  <si>
    <t>Išplėsti nuotekų tinklus Aukštųjų Kaplių k. Liepų g. ir įrengti siurblinę</t>
  </si>
  <si>
    <t>Rekonstruoti vandentiekio tinklus Chemikų-Respublikos g. kvartale</t>
  </si>
  <si>
    <t>Rekonstruotų vandentiekio tinklų  m</t>
  </si>
  <si>
    <t>Įrengti buitinių nuotekų tinklus Sirutiškio kaimo Sodų, Vilties, Daškonių gatvėse</t>
  </si>
  <si>
    <t>1/    ~250</t>
  </si>
  <si>
    <t>Parengti vandentiekio ir nuotekų tinklų išplėtimo Angirių k. techninę dokumentaciją ir atlikti darbus</t>
  </si>
  <si>
    <t>Parengtos techninės dokumentacijos skaičius / Išplėsta vandentiekio ir  nuotekų tinklų  m</t>
  </si>
  <si>
    <t>Parengti  vandentiekio ir nuotekų tinklų įrengimo Meironiškio k. techninę dokumentaciją</t>
  </si>
  <si>
    <t>28</t>
  </si>
  <si>
    <t>30</t>
  </si>
  <si>
    <t>34</t>
  </si>
  <si>
    <t>Pasirašytų sutarčių su investuotojais Kėdainių LEZ  skaičius (iš viso)</t>
  </si>
  <si>
    <t>8</t>
  </si>
  <si>
    <t>9</t>
  </si>
  <si>
    <t>Atnaujintos/prižiūrimos IT  įrangos skaičius</t>
  </si>
  <si>
    <t>Finansinių įsipareigojimų vykdymo savalaikiškumas, proc.</t>
  </si>
  <si>
    <t>Rekonstruotų objektų skaičius</t>
  </si>
  <si>
    <t>Rekonstruoti/įrengti/modernizuoti Kėdainių miesto gatvių apšvietimą</t>
  </si>
  <si>
    <t xml:space="preserve">Vykdyti Kėdainių rajono tuberkuliozės prevencijos, ankstyvosios diagnostikos, gydymo ir kontrolės 2017–2022 m. programą </t>
  </si>
  <si>
    <t>Vykdyti Ultragarsinių diagnostinių paslaugų teikimo efektyvumo gerinimo Kėdainių rajono savivaldybėje 2017–2022 m. programą</t>
  </si>
  <si>
    <t>Įkurtų bendruomeninių vaikų globos namų skaičius / išplėstų vaikų dienos centrų skaičius</t>
  </si>
  <si>
    <t xml:space="preserve">Rekonstruoti J.Biliūno g. </t>
  </si>
  <si>
    <t>03.01</t>
  </si>
  <si>
    <t>03.02</t>
  </si>
  <si>
    <t>03.03.</t>
  </si>
  <si>
    <t>03.04</t>
  </si>
  <si>
    <t>03.05</t>
  </si>
  <si>
    <t>03.06</t>
  </si>
  <si>
    <t>03.08</t>
  </si>
  <si>
    <t>03.09</t>
  </si>
  <si>
    <t>03.11</t>
  </si>
  <si>
    <t>03.12</t>
  </si>
  <si>
    <t>Parengti Kėdainių šviesiosios gimnazijos fasado tvarkybos projektą</t>
  </si>
  <si>
    <t xml:space="preserve">Finansuoti žvyro įsigijimą seniūnijų keliams prižiūrėti </t>
  </si>
  <si>
    <t>Prižiūrimų žvyrkelių ilgis, km</t>
  </si>
  <si>
    <t>Objektų, prie kurių įrengtas fasadų apšvietimas, skaičius</t>
  </si>
  <si>
    <t>Įsigytų įrenginių skaičius</t>
  </si>
  <si>
    <t>36</t>
  </si>
  <si>
    <t xml:space="preserve">Vykdyti ambulatorinės akušerinės ir ginekologinės pagalbos kokybės gerinimo Kėdainių rajono savivaldybės moterims 2019-2024 m. programą </t>
  </si>
  <si>
    <t xml:space="preserve">Modernizuoti Kėdainių šviesiosios gimnazijos pastatą Kėdainiuose, Didžioji g. 60 </t>
  </si>
  <si>
    <t>Skatinti savivaldybės gabius mokinius</t>
  </si>
  <si>
    <t>Užtikrinti Kėdainių rajono savivaldybės visuomenės sveikatos biuro veiklą, vykdant visuomenės sveikatos priežiūros funkcijas</t>
  </si>
  <si>
    <t>Užtikrinti efektyvią Kėdainių rajono savivaldybės  Mikalojaus Daukšos viešosios bibliotekos veiklą</t>
  </si>
  <si>
    <t>Atnaujinti Kėdainių rajono savivaldybės Mikalojaus Daukšos viešosios bibliotekos filialų informacinių technologijų  įrangą, žaislotekas, įsigyti baldų/įrangos užimtumo centrams</t>
  </si>
  <si>
    <t>Organizuoti ir užtikrinti Kėdainių krašto muziejaus ir jo skyrių veiklą</t>
  </si>
  <si>
    <t xml:space="preserve">Remontuoti Kėdainių rajono savivaldybės Mikalojaus Daukšos biblioteką ir jos filialus </t>
  </si>
  <si>
    <t>Remontuoti Kėdainių „Ryto“ progimnaziją, kuriant šiuolaikines mokymosi erdves</t>
  </si>
  <si>
    <t>Teikti kompleksines paslaugas šeimai Kėdainių rajone</t>
  </si>
  <si>
    <t>Teikti integralią pagalbą į namus Kėdainių rajone</t>
  </si>
  <si>
    <t>3/3</t>
  </si>
  <si>
    <t>Atnaujinti Kėdainių  „Ryto“ progimnazijos stadioną ir sporto aikštyną</t>
  </si>
  <si>
    <t>Įgyvendinti projektą „Jonavos, Kėdainių ir Raseinių rajonų savivaldybes jungiančių trasų ir turizmo maršrutų informacinės infrastruktūros plėtra“</t>
  </si>
  <si>
    <t>Atstatytų objektų skaičius</t>
  </si>
  <si>
    <t>Finansuoti Kėdainių miesto vietos veiklos grupės 2016–2022 m. vietos plėtros strategijos įgyvendinimą</t>
  </si>
  <si>
    <t xml:space="preserve">Atnaujinti asfaltbetonio dangą  Daumantų k., Daukšių g. </t>
  </si>
  <si>
    <t xml:space="preserve">Atnaujinti daugiabučių namų kiemų kietąsias dangas </t>
  </si>
  <si>
    <t>Atnaujintų teritorijų skaičius, m2</t>
  </si>
  <si>
    <t>Įgyvendinta einamaisiais metais planuotų projekto veiklų proc.</t>
  </si>
  <si>
    <t>38</t>
  </si>
  <si>
    <t>Rekonstruoti Akademijos  nuotekų valyklą</t>
  </si>
  <si>
    <t>Rekonstruoti  nuotekų valykla</t>
  </si>
  <si>
    <t>40</t>
  </si>
  <si>
    <t>41</t>
  </si>
  <si>
    <t>42</t>
  </si>
  <si>
    <t>Inventorizuotų gatvių skaičius</t>
  </si>
  <si>
    <t>Įgyvendinti priemones, skirtas žemo slenksčio paslaugų kokybės gerinimui Kėdainių rajono savivaldybėje</t>
  </si>
  <si>
    <t>~50</t>
  </si>
  <si>
    <t>~260</t>
  </si>
  <si>
    <t>2022 -ieji m.</t>
  </si>
  <si>
    <t>Vykdyti gyvenamosios vietos deklaravimo duomenų ir gyvenamosios vietos nedeklaravusių asmenų  apskaitos duomenų tvarkymo funkciją</t>
  </si>
  <si>
    <t>Didinti saugumą rajone</t>
  </si>
  <si>
    <t>Užtikrinti rajono gyventojų viešąją tvarką ir viešąjį saugumą</t>
  </si>
  <si>
    <t>Užtikrinti savivaldybės priešgaisrinės tarnybos veiklą ir modernizuoti  infrastruktūrą</t>
  </si>
  <si>
    <t>Stebėjimo vietų viešosiose erdvėse skaičius</t>
  </si>
  <si>
    <t>Suorganizuotų vaiko gerovės komisijų posėdžių skaičius</t>
  </si>
  <si>
    <t>Didinti savivaldybės valdymo ir veiklos efektyvumą, gerinti žmogiškųjų išteklių kompetencijas</t>
  </si>
  <si>
    <t>Sudaryti sąlygas kokybiškai įgyvendinti Savivaldybės funkcijas, mažinant administracinę naštą, įgyvendinant lygias galimybes užtikrinančias bei korupcijos prevencijos priemones</t>
  </si>
  <si>
    <t>Įgyvendintų administracinės naštos mažinimo priemonių, įgyvendinamų pagal patvirtintą planą, skaičius</t>
  </si>
  <si>
    <t>Įgyvendintų lygias galimybes užtikrinančių priemonių skaičius</t>
  </si>
  <si>
    <t>Atliktų  kontrolės ir audito tarnybos auditų skaičius pagal patvirtintą metų planą (proc.)</t>
  </si>
  <si>
    <t>Organizuoti Savivaldybės tarybos ir Savivaldybės administracijos veiklą, įgyvendinant administracinės naštos, lygių galimybių bei korupcijos prevencijos priemones, stiprinti darbuotojų kompetencijas</t>
  </si>
  <si>
    <t>Savivaldybėje esančių seniūnijų skaičius</t>
  </si>
  <si>
    <t>Organizuoti seniūnijų veiklą, įgyvendinant joms pavestas viešojo administravimo funkcijas</t>
  </si>
  <si>
    <t>Organizuoti ir užtikrinti kokybišką valstybės perduotų  funkcijų įgyvendinimą</t>
  </si>
  <si>
    <t>Sudaryti prielaidas ugdymo kokybei gerinti, mažinti ugdymo kokybės skirtumus tarp mokyklų, didinti pedagogų motyvaciją</t>
  </si>
  <si>
    <t xml:space="preserve">Vykdyti švietimo programų įgyvendinimą ir užtikrinti tinkamą ugdymo(si) aplinką </t>
  </si>
  <si>
    <t>Mokytojų ir kitų ugdymo procese dalyvaujančių specialistų, kuriems kompensuojamos išlaidos, skaičius</t>
  </si>
  <si>
    <t>Įgyvendinti  Kėdainių rajono savivaldybės mokytojų motyvacijos programą</t>
  </si>
  <si>
    <t>Savivaldybės mokyklose dirbančių mokytojų, kurie paskatinti, skaičius</t>
  </si>
  <si>
    <t>Tobulinti ugdymo(si) infrastruktūrą, aplinką, diegti inovacijas</t>
  </si>
  <si>
    <t>Gerinti darbo ir mokymo(si) sąlygas savivaldybės švietimo įstaigose</t>
  </si>
  <si>
    <t xml:space="preserve">Organizuotų kvalifikacijos tobulinimo renginių skaičius / kvalifikaciją ir kompetenciją tobulinusių  pedagogų, pagalbos mokinių specialistų, vadovų skaičius </t>
  </si>
  <si>
    <t>150 / 3500</t>
  </si>
  <si>
    <t>Įgyvendintų veiklų, modernizuojant edukacines erdves einamaisiais metais, proc.</t>
  </si>
  <si>
    <t>3</t>
  </si>
  <si>
    <t>Parengtų tvarkybos projektų skaičius</t>
  </si>
  <si>
    <t>Įstaigų, kurioms skirtas finansavimas, skaičius</t>
  </si>
  <si>
    <t>Sudaryti sąlygas gyventojams stiprinti sveikatą, kurti ir plėtoti su sveikatos stiprinimu susijusias paslaugas</t>
  </si>
  <si>
    <t>Stiprinti ir išsaugoti gyventojų sveikatą</t>
  </si>
  <si>
    <r>
      <t xml:space="preserve">Vykdyti Visuomenės sveikatos rėmimo specialiosios programos priemones </t>
    </r>
    <r>
      <rPr>
        <i/>
        <sz val="10"/>
        <rFont val="Times New Roman"/>
        <family val="1"/>
        <charset val="186"/>
      </rPr>
      <t/>
    </r>
  </si>
  <si>
    <t>1 /40,3</t>
  </si>
  <si>
    <t>Įsigytos įrangos skaičius / atliktų endoskopijų ir kolonoskopijų skaičius</t>
  </si>
  <si>
    <t>Gerinti sveikatos priežiūros paslaugų kokybę ir  prieinamumą, plėsti paslaugų spektrą, atnaujinti materialinę aplinką</t>
  </si>
  <si>
    <t xml:space="preserve"> Modernizuoti ir atnaujinti sveikatos priežiūros vidaus ir išorės infrastruktūrą</t>
  </si>
  <si>
    <t>Likviduoti apleistus (bešeimininkius ar savivaldybei nuosavybės teise priklausančius) pastatus ir kitus aplinką žalojančius objektus</t>
  </si>
  <si>
    <t>Bepriežiūrių ir bešeimininkių gyvūnų skaičiaus mažėjimas (lyginant su praėjusiais metais), proc.</t>
  </si>
  <si>
    <t>Įrengtų/atnaujintų požeminių, pusiau požeminių ir antžeminių konteinerių aikštelių skaičius</t>
  </si>
  <si>
    <t>Gerinti kraštovaizdžio apsaugą bei didinti jo patrauklumą</t>
  </si>
  <si>
    <t>Tobulinti atliekų tvarkymo bei aplinkos išsaugojimo sistemą, gerinti kraštovaizdžio apsaugą</t>
  </si>
  <si>
    <t>Vykdyti atliekų tvarkymo sistemos organizavimo funkciją</t>
  </si>
  <si>
    <t>Surinktų beglobių gyvūnų skaičius</t>
  </si>
  <si>
    <t>Išsaugoti istorinį bei kultūros paveldą, didinti jo patrauklumą ir žinomumą</t>
  </si>
  <si>
    <t>Dalyvauti Žydų kultūros paveldo kelio asociacijos veikloje ir puoselėti žydų kultūros paveldo atminimą Kėdainiuose</t>
  </si>
  <si>
    <t>Koofinansuoti  švietimo įstaigų dalyvavimą infrastruktūros gerinimo/modernizavimo projektuose</t>
  </si>
  <si>
    <t>Skatinti vietinį bei atvykstamąjį turizmą, plėtoti turizmo rinkodarą</t>
  </si>
  <si>
    <t>Finansuotų vaikų vasaros poilsio ir užimtumo programų skaičius</t>
  </si>
  <si>
    <t>Organizuoti ir užtikrinti Švietimo skyriaus specialistų darbą</t>
  </si>
  <si>
    <t xml:space="preserve">Finansuoti VšĮ Kėdainių turizmo ir verslo informacijos centro turizmo veiklos programą: </t>
  </si>
  <si>
    <t>kartografinių-informacinių turistinių leidinių leidyba</t>
  </si>
  <si>
    <t xml:space="preserve">turizmo informacijos sklaida socialiniuose tinkluose, spaudoje  </t>
  </si>
  <si>
    <t>turizmo informacijos apie gamtos, architektūros, istorijos, kultūros paveldo objektus, lankytinas vietas, maitinimo, apgyvendinimo, kaimo turizmo sodybas, amatus teikimas, kaupimas, sisteminimas ir atnaujinimas</t>
  </si>
  <si>
    <t>Pritaikyti viešąją  infrastruktūrą  visuomenės turizmo ir rekreacijos poreikiams, įveiklinti kultūros ir gamtos paveldą</t>
  </si>
  <si>
    <t>Parengti Paberžės  parko tvarkybos projektą ir atlikti darbus</t>
  </si>
  <si>
    <t>Plėsti dviračių takų infrastruktūrą mieste ir rajone</t>
  </si>
  <si>
    <t>01 tikslas. Didinti gyventojų fizinį aktyvumą, ugdyti sportišką bendruomenę</t>
  </si>
  <si>
    <t>Užtikrinti Kultūros ir sporto skyriaus veiklą kūno kultūros ir sporto srityje</t>
  </si>
  <si>
    <t>Skatinti Neįgaliųjų fizinį aktyvumą, organizuoti sporto renginius ir  sporto treniruočių stovyklas</t>
  </si>
  <si>
    <t>Organizuoti sporto metodininkų veiklas kaimiškosiose seniūnijose</t>
  </si>
  <si>
    <t>Neįgaliųjų kūno kultūros ir sporto renginių skaičius / stovyklų skaičius</t>
  </si>
  <si>
    <t>Kultivuojamų sporto šakų skaičius</t>
  </si>
  <si>
    <t>6/4</t>
  </si>
  <si>
    <t>Vystyti įvairias gyventojų poreikius atitinkančias sporto šakas, didinti sportinės veiklos žinomumą  Kėdainių rajone</t>
  </si>
  <si>
    <t>Skatinti Kėdainių rajono sporto organizacijas, sporto komandas ir sportininkus, finansuoti sporto veiklos projektus ir programas</t>
  </si>
  <si>
    <t>Finansuotų sporto šakų programų skaičius</t>
  </si>
  <si>
    <t>Atnaujinti ir (arba) plėsti bendruomeninę fizinio aktyvumo infrastruktūrą  mieste ir rajone, pritaikant ją bendruomenės poreikiams bei laisvalaikiui</t>
  </si>
  <si>
    <t>Modernizuoti sporto objektų materialinę bazę, sudarant sąlygas fizinio aktyvumo ugdymui</t>
  </si>
  <si>
    <t>Įrengtų modernių ir interaktyvių ekspozicijų skaičius</t>
  </si>
  <si>
    <t>Sudaryti sąlygas krašto bendruomenei dalyvauti kultūrinėje bei kūrybinėje veikloje</t>
  </si>
  <si>
    <t>Užtikrinti efektyvią rajono kultūros centrų veiklą, vykdyti organizuojamų renginių informacijos sklaidą</t>
  </si>
  <si>
    <t xml:space="preserve">Organizuoti ir užtikrinti Kultūros ir sporto skyriaus specialistų darbą kultūros srityje </t>
  </si>
  <si>
    <t>Skatinti Kėdainių rajono jaunimo ir su jaunimu dirbančių organizacijų nuolatinę ir ilgalaikę programinę veiklą, jaunimo veiklos projektus, jaunimo iniciatyvas</t>
  </si>
  <si>
    <t>Plėtoti jaunimo savanorystę Kėdainių rajone ir skatinti jaunimą užsiimti savanoriška veikla</t>
  </si>
  <si>
    <t>Finansuoti programas, užtikrinančias jaunimo neformalaus ugdymo plėtrą</t>
  </si>
  <si>
    <t>Skatinti nevyriausybinių organizacijų veiklą, didinti jų įtrauktį</t>
  </si>
  <si>
    <t>Skatinti nevyriausybinių ir bendruomeninių organizacijų  plėtrą Kėdainių rajone</t>
  </si>
  <si>
    <t>Užtikrinti rajono nevyriausybinių organizacijų (įskaitant bendruomenines organizacijas) plėtrą, finansuojant projektus socialinio, pilietinio, kultūros paveldo pažinimo, etninės kultūros puoselėjimo, užimtumo bei verslumo srityse</t>
  </si>
  <si>
    <t>Suorganizuotų mokymų, susitikimų, renginių, forumų skaičius</t>
  </si>
  <si>
    <t>Atnaujinti ir plėsti kultūros įstaigų viešąją  infrastruktūrą, pritaikyti ją kultūriniams ir bendruomeniniams poreikiams</t>
  </si>
  <si>
    <t>Gerinti kultūros paskirties viešąją infrastruktūrą, modernizuoti materialinę ir edukacinę aplinką</t>
  </si>
  <si>
    <t>Atnaujinti Truskavos kultūros centrą, pritaikant jį kaimo bendruomenės poreikiams bei kultūrinei veiklai</t>
  </si>
  <si>
    <t>Atnaujintų objektų skaičius</t>
  </si>
  <si>
    <t>Organizuoti ir viešinti verslumą skatinančius, gerąją verslo patirtį viešinančius renginius Kėdainių rajone</t>
  </si>
  <si>
    <t>techninės ir metodinės pagalbos rajono  verslininkams, verslo įmonėms, asmenims, ketinantiems pradėti verslą, investuotojams teikimas</t>
  </si>
  <si>
    <t xml:space="preserve">Finansuoti VšĮ Kėdainių turizmo ir verslo informacijos centro viešųjų paslaugų verslui  programą:                                                                         </t>
  </si>
  <si>
    <t>savivaldybės įmonių duomenų bazės atnaujinimas, verslo situacijos analizė, duomenų apdorojimas ir viešinimas</t>
  </si>
  <si>
    <t>viešojo ir privataus sektorių bendravimo skatinimas, susitikimų, forumų organizavimas</t>
  </si>
  <si>
    <t>Teikti finansinę paramą verslą pradedantiems ar sunkumų patiriantiems SVV subjektams Kėdainių rajone per Savivaldybės smulkiojo verslo rėmimo fondą</t>
  </si>
  <si>
    <t>Konsultuotų subjektų skaičius</t>
  </si>
  <si>
    <t>Organizuotų, inicijuotų susitikimų skaičius</t>
  </si>
  <si>
    <t>Sudaryti palankias sąlygas sumanios pramonės ir logistikos srities verslų atsiradimui, plėtrai bei investicijų pritraukimui</t>
  </si>
  <si>
    <t>Kurti ekonominį augimą skatinančios verslo aplinkos plėtrą</t>
  </si>
  <si>
    <t xml:space="preserve">Vykdyti valstybines (perduotas savivaldybėms) funkcijas melioracijos srityje, rekonstruojant remontuojant ir (arba) atnaujinant valstybei nuosavybės teise priklausančią melioracijos, hidrotechnikos infrastruktūrą Kėdainių rajono savivaldybės teritorijoje </t>
  </si>
  <si>
    <t>Įgyvendinti Savivaldybės teritorijoje valstybės politiką kaimo plėtros, žemės ūkio ir melioracijos srityse, sudaryti sąlygas inovatyvaus žemės ūkio vystymui</t>
  </si>
  <si>
    <t xml:space="preserve">Vykdyti valstybinių  (valstybės perduotas savivaldybėms) funkcijas  žemės ūkio srityje, konsultuojant rajono asmenis ūkininkavimo, melioracijos, žemės ūkio technikos registravimo ir kitais su žemės ūkiu susijusiais klausimais </t>
  </si>
  <si>
    <t>Organizuoti ir užtikrinti Žemės ūkio ir aplinkosaugos skyriaus darbą, kuruojant valstybės perduotas savivaldybėms funkcijas  žemės ūkio srityje</t>
  </si>
  <si>
    <t>Organizuoti socialinę paramą ir skatinti socialinę integraciją</t>
  </si>
  <si>
    <t>Užtikrinti transporto lengvatų, numatytų Lietuvos Respublikos transporto lengvatų įstatyme, taikymą</t>
  </si>
  <si>
    <t>Gerinti socialinių paslaugų prieinamumą, užtikrinti jų teikimą bei didinti socialinių paslaugų ir jų teikėjų įvairovę</t>
  </si>
  <si>
    <t>Užtikrinti, plėsti ir gerinti socialinių paslaugų teikimą</t>
  </si>
  <si>
    <t>Finansuoti vaikų dienos centrų veiklos programas</t>
  </si>
  <si>
    <t>Modernizuoti socialinių paslaugų įstaigų infrastruktūrą</t>
  </si>
  <si>
    <t>01 tikslas. Kurti ir pritaikyti viešąją  infrastruktūrą su darnia aplinka šiuolaikiniams poreikiams</t>
  </si>
  <si>
    <t xml:space="preserve">03 uždavinys. Atnaujinti ir (arba) plėsti miesto ir rajono gatvių, kelių, viešųjų teritorijų apšvietimą, naudojant energiją taupančias priemones </t>
  </si>
  <si>
    <t>05 uždavinys. Vystyti  gyvenamąją aplinką, užtikrinant viešosios infrastruktūros priežiūrą, atnaujinimą ir tinkamą naudojimą</t>
  </si>
  <si>
    <t>04 uždavinys. Gerinti rajono susisiekimo infrastruktūrą, užtikrinant gyventojų darnų judumą bei mobilumą</t>
  </si>
  <si>
    <t>1/         ~1740</t>
  </si>
  <si>
    <t>1 / ~1440</t>
  </si>
  <si>
    <t>Parengti buitinių nuotekų tinklų išplėtimo Pavermenio kaime techninį projektą ir atlikti darbus</t>
  </si>
  <si>
    <t>Įrengta nuotekų tinklų, m</t>
  </si>
  <si>
    <t>Rekonstruoti vandentiekio tinklą Pelėdnagiuose,  Koncevičiaus g. 10   D100</t>
  </si>
  <si>
    <t>Perkloti vandentiekio liniją Šėtos g 91 D200 Kėdainiuose</t>
  </si>
  <si>
    <t>Rekonstruotų vandentiekio tinklų, m</t>
  </si>
  <si>
    <t>Iškelti vandens tinklą iš privačios valdos Vilniaus g.  30 D200</t>
  </si>
  <si>
    <t>Perkloti vandentiekio liniją  Derliaus g. D400 Kėdainiuose</t>
  </si>
  <si>
    <t>Įrengta vandentiekio tinklų, m</t>
  </si>
  <si>
    <t>Rekonstruoti nuotekų tinklus nuo Respublikos-Janušavos g. sankryžos iki nuotekų siurblinės</t>
  </si>
  <si>
    <t>Rekonstruotų siurblinių skaičius</t>
  </si>
  <si>
    <t>Įrengtų sistemų skaičius</t>
  </si>
  <si>
    <t>Pastatyti vandens gerinimo stotį Saviečių kaime</t>
  </si>
  <si>
    <t>Pastatyti vandens gerinimo stotį Paežerių km.</t>
  </si>
  <si>
    <t>Įrengtų siurblių valdymo sistemų skaičius</t>
  </si>
  <si>
    <t>Įrengtų valymo įrenginių skaičius</t>
  </si>
  <si>
    <t>Išplėsti Krakių valymo įrenginius</t>
  </si>
  <si>
    <t xml:space="preserve">Pastatytų įrenginių skaičius </t>
  </si>
  <si>
    <t>Rekonstruotų vandentiekio tinklų,  m</t>
  </si>
  <si>
    <t>Rekonstruotų nuotekų  tinklų,  m</t>
  </si>
  <si>
    <t>Perkloti senus vandentiekio  tinklus Vainikų kaimo Nevėžio g. kiemuose</t>
  </si>
  <si>
    <t xml:space="preserve">Rekonstruoti nuotekų tinklus Tuopų g. iki nuotekų siurblinės, Vilainių k. </t>
  </si>
  <si>
    <t xml:space="preserve">Rekonstruoti nuotekų tinklus  nuo Nevėžio g. -Konstruktorių g. sankryžos iki  nuotekų siurblinės,  Vilainių k. </t>
  </si>
  <si>
    <t>43</t>
  </si>
  <si>
    <t>44</t>
  </si>
  <si>
    <t>45</t>
  </si>
  <si>
    <t>46</t>
  </si>
  <si>
    <t>47</t>
  </si>
  <si>
    <t>48</t>
  </si>
  <si>
    <t>49</t>
  </si>
  <si>
    <t>52</t>
  </si>
  <si>
    <t>01 uždavinys. Rengti ir (arba) atnaujinti Kėdainių rajono savivaldybės teritorijų planavimo ir kitus dokumentus, sudarant sąlyga infrastruktūros plėtrai</t>
  </si>
  <si>
    <t>Įrengti gamtos ir technologijų mokslų laboratorijas</t>
  </si>
  <si>
    <t>Įgyvendinti projektą "Jaunimui palankios sveikatos priežiūros paslaugos"</t>
  </si>
  <si>
    <t>Aprūpinti ikimokyklinio ugdymo įstaigų sveikatos kabinetus metodinėmis priemonėmis</t>
  </si>
  <si>
    <t>Įstaigų skaičius, kuriose įrengtos laboratorijos</t>
  </si>
  <si>
    <t>Apsilankymai (kartais) žemo slenksčio paslaugų kabinetuose per metus</t>
  </si>
  <si>
    <t>Pritaikyti viešąją aplinką specialiųjų poreikių turintiems gyventojams</t>
  </si>
  <si>
    <t>1/1</t>
  </si>
  <si>
    <t xml:space="preserve">Parengti projektus ir remontuoti koplytėles, koplytstulpius, skulptūras, kapinaites  ir kapus                               </t>
  </si>
  <si>
    <t xml:space="preserve">Parengta techninė dokumentacija  </t>
  </si>
  <si>
    <t>Surengtų akcijų, seminarų, viešinimo priemonių skaičius</t>
  </si>
  <si>
    <t xml:space="preserve">Užtikrinti savivaldybės veiklos viešumą, gerinti komunikavimo ryšį su rajono bendruomenės nariais </t>
  </si>
  <si>
    <t>Parengtos techninės dokumentacijos skaičius / Paklota vandentiekio ir/ ar nuotekų tinklų, m</t>
  </si>
  <si>
    <t>32</t>
  </si>
  <si>
    <t>~1678</t>
  </si>
  <si>
    <t>Įrengti vandens slėgio matavimo ir duomenų perdavimo sistemas Pramonės rajone, Babėnuose ir Vilainiuose</t>
  </si>
  <si>
    <t xml:space="preserve">Parengti vandentiekio ir nuotekų tinklų išplėtimo Mantviliškio  kaime techninį projektą </t>
  </si>
  <si>
    <t>29</t>
  </si>
  <si>
    <t>35</t>
  </si>
  <si>
    <t>37</t>
  </si>
  <si>
    <t>Parengtos techninės dokumentacijos korektūros skaičius/Įrengiamos gatvės dalis, m</t>
  </si>
  <si>
    <t>Įrengiamos gatvės dalis, m</t>
  </si>
  <si>
    <t>Suprojektuotų /rekonstruojamų  šaligatvių dalis, m</t>
  </si>
  <si>
    <t>Rekonstruojamų gatvių ir šaligatvių dalis, m</t>
  </si>
  <si>
    <t>Rekonstruojamos gatvės dalis, m</t>
  </si>
  <si>
    <t xml:space="preserve">Parengtos techninės dokumentacijos skaičius / įrengiamos (rekonstruojamos) gatvės dalis, m </t>
  </si>
  <si>
    <t>Atnaujinamos dangos dalis, m</t>
  </si>
  <si>
    <t>~11</t>
  </si>
  <si>
    <t>~9</t>
  </si>
  <si>
    <t>Tiriamų parametrų skaičius</t>
  </si>
  <si>
    <t xml:space="preserve">Vykdyti aplinkos oro, paviršinio ir požeminio vandens, dirvožemio ir triukšmo stebėseną Kėdainių mieste ir rajone (įskaitant pramonės rajoną) </t>
  </si>
  <si>
    <t xml:space="preserve">dalyvavimas turizmo parodose, mugėse, šventėse </t>
  </si>
  <si>
    <t>~300</t>
  </si>
  <si>
    <t>~430</t>
  </si>
  <si>
    <t>~160</t>
  </si>
  <si>
    <t>Organizuoti rajoninius, respublikinius, tarptautinius visų amžiaus grupių  aukšto meistriškumo sporto renginius ir aukšto meistriškumo sporto treniruočių stovyklas</t>
  </si>
  <si>
    <t>Suorganizuotų rajoninių, respublikinių  ir tarptautinių kūno kultūros ir sporto renginių skaičius / veteranų sporto šakų skaičius / stovyklų skaičius</t>
  </si>
  <si>
    <t>VšĮ „Sporto perspektyvos“ veiklos programai</t>
  </si>
  <si>
    <t>Kėdainių bokso federacijos veiklos programai</t>
  </si>
  <si>
    <t>VšĮ „Sporto perspektyvos“ vaikų ir jaunimo futbolo plėtros veiklos programai</t>
  </si>
  <si>
    <t>Finansuoti fizinio aktyvumo ir sporto veiklos projektus</t>
  </si>
  <si>
    <t>Programoje dalyvaujančių vaikų skaičius</t>
  </si>
  <si>
    <t>Atnaujinti Kėdainių sporto centro bazes</t>
  </si>
  <si>
    <t>Atnaujinamų vidaus  erdvių skaičius</t>
  </si>
  <si>
    <t>Aprūpinti mėgėjų meno kolektyvus tautiniais ir kitais koncertiniais kostiumais bei muzikos instrumentais</t>
  </si>
  <si>
    <t>Kultūros centrų organizuojamų veiklų lankytojų skaičius</t>
  </si>
  <si>
    <t>Įrengti vandens gręžinį ir vandentiekio tinklus Gineitų k., Vilainių sen.</t>
  </si>
  <si>
    <t>50</t>
  </si>
  <si>
    <t xml:space="preserve">Išplėsti vandentiekio ir buitinių nuotekų tinklus Dotnuvos sen. Akademijos  miestelio Lauko g., Tujų g., Sodų, Pievų,  Dobilo, Kranto g. </t>
  </si>
  <si>
    <t>Rengti projektus ir remontuoti gyvenviečių lietaus nuotekų-drenažų sistemas</t>
  </si>
  <si>
    <t>Gerinti verslo paramos bei informavimo sistemą, plėtoti viešojo ir privataus sektorių bendradarbiavimą, gyventojų verslumą</t>
  </si>
  <si>
    <t>Gerinti Kėdainių rajono savivaldybės tarybos ir administracijos komunikavimo ir įvaizdžio formavimo funkcijas</t>
  </si>
  <si>
    <t>Tobulinti  Kėdainių rajono savivaldybės tarybos ir administracijos komunikaciją su bendruomene ir visuomenės informavimą</t>
  </si>
  <si>
    <t>Modernizuoti gyventojų perspėjimo sistemą bei įrengti Ekstremalių situacijų operacijų centro patalpas</t>
  </si>
  <si>
    <t>Kėdainių rajono savivaldybėje apsilankiusių turistų skaičius per metus (tūkst. asmenų/ per metus) (vertinami Kėdainių TVIC apsilankę turistai)</t>
  </si>
  <si>
    <t>Veikloje dalyvaujančių partnerių skaičius</t>
  </si>
  <si>
    <t>03.10</t>
  </si>
  <si>
    <t xml:space="preserve">Finansuoti vaikų vasaros stovyklų ir kitų neformaliojo vaikų švietimo veiklų programas  </t>
  </si>
  <si>
    <t>Įrengti vėdinimo  ir kondicionavimo sistemas savivaldybės ugdymo įstaigose</t>
  </si>
  <si>
    <t>Vykdyti mamografijos paslaugų tęstinumo, kokybės gerinimo Kėdainių rajono savivaldybėje 2020-2025 m. programą</t>
  </si>
  <si>
    <t>Įsigytos įrangos skaičius / atliktų mamografijų ir vertinimo paslaugų skaičius per metus</t>
  </si>
  <si>
    <t>Įgyvendinti aplinkos atkūrimo, prevencines priemones, tvarkant vandens telkinius, jų pakrantes, vykdyti atliekų tvarkymo infrastruktūros plėtros priemones</t>
  </si>
  <si>
    <t>2/0</t>
  </si>
  <si>
    <t>Iš viso SK</t>
  </si>
  <si>
    <t>Investicijoms parengtų viešųjų teritorijų plotas, ha</t>
  </si>
  <si>
    <t>~12</t>
  </si>
  <si>
    <t xml:space="preserve">Kompensuoti dalį išlaidų savivaldybėms, siekiant šalinti  COVID-19 ligos (koronaviruso infekcijos) padarinius ir valdyti jos plitimą, esant valstybės lygio ekstremaliai situacijai </t>
  </si>
  <si>
    <t>Įsigyti priemonių, susijusių su visuomenės informavimu ir ekologiniu švietimu, kitos išlaidos</t>
  </si>
  <si>
    <t>Įgyvendinta projektų veiklų proc.</t>
  </si>
  <si>
    <t>Išsaugoti istorinę atmintį, tobulinti ir plėsti kultūros paslaugas Kėdainių krašto muziejuje, siekiant didinti jų prieinamumą</t>
  </si>
  <si>
    <t>Vystyti jaunimui palankią aplinką bei infrastruktūrą, plėsti ir skatinti įvairias jaunimo veiklas ir užimtumą</t>
  </si>
  <si>
    <t>Įgyvendintų veiklų, atnaujinant progimnaziją bei modernizuojant edukacines erdves einamaisiais metais, proc.</t>
  </si>
  <si>
    <t xml:space="preserve">Plėtoti kokybišką, visiems prieinamą, tęstinę švietimo sistemą savivaldybėje </t>
  </si>
  <si>
    <t>Siekti gyventojų sveikatos išsaugojimo, gerinant sveikatos priežiūros paslaugų kokybę ir prieinamumą</t>
  </si>
  <si>
    <t>Vykdyti endoskopinių paslaugų prieinamumo ir kokybės gerinimo Kėdainių rajono savivaldybėje 2020-2025 m. programą</t>
  </si>
  <si>
    <t>turizmo maršrutų, individualių ekskursijų programų rengimas</t>
  </si>
  <si>
    <t xml:space="preserve">Turizmo statistikos duomenų apskaita ir analizė, val. </t>
  </si>
  <si>
    <t>Pastatyti vandens gerinimo stotį Taujankoje</t>
  </si>
  <si>
    <t>Skatinti aplinkos apsaugos iniciatyvas, vykdyti gyventojų aplinkosauginį švietimą</t>
  </si>
  <si>
    <t>Numatomi 2023-ųjų m. asignavimai</t>
  </si>
  <si>
    <t>2023 -ieji m.</t>
  </si>
  <si>
    <t>10/29</t>
  </si>
  <si>
    <t>Diegti pacientų eilių valdymo sistemą Kėdainių rajono asmens sveikatos priežiūros įstaigose</t>
  </si>
  <si>
    <t>Organizuoti brandos egzaminų sesiją, pagrindinio ugdymo pasiekimų patikrinimą, nacionalinį mokinių pasiekimų patikrinimą bei tyrimus</t>
  </si>
  <si>
    <t>Vykdyti skaitmeninio ugdymo plėtrą</t>
  </si>
  <si>
    <t>Įstaigų, plečiančių skaitmeninimą,  skaičius</t>
  </si>
  <si>
    <t>Užtikrinti efektyvią Kėdainių sporto centro veiklą, vykdyti organizuojamus renginius</t>
  </si>
  <si>
    <t>18/12/5</t>
  </si>
  <si>
    <t xml:space="preserve">Ugdyti sveiką, aktyvų, savimi ir savo gebėjimais pasitikinti pilietį bei sudaryti sąlygas gyventojų fiziniam aktyvumui </t>
  </si>
  <si>
    <t>Finansuoti sporto šakų programas, iš jų:</t>
  </si>
  <si>
    <t xml:space="preserve">Finansuoti Vaikų mokymo plaukti veiklos programą, dalyvaujant projekte „Mokėk plaukti ir saugiau elgtis vandenyje“ </t>
  </si>
  <si>
    <t>300/14</t>
  </si>
  <si>
    <t>Įrengti  valstybinės reikšmės kelių nuorodas į savivaldybės kultūros paveldo objektus</t>
  </si>
  <si>
    <t>&gt;300</t>
  </si>
  <si>
    <t>&gt;180</t>
  </si>
  <si>
    <t>&gt;650</t>
  </si>
  <si>
    <t>Atlikti Paberžės klebonijos ir svirno restauravimo ir remonto darbus</t>
  </si>
  <si>
    <t xml:space="preserve">Dalyvauti projekte „Inovacijų keliu per buvusios LDK žemes“ </t>
  </si>
  <si>
    <t xml:space="preserve">Remontuoti Akademijos kultūros centrą </t>
  </si>
  <si>
    <t>6900</t>
  </si>
  <si>
    <t>Finansuotų vaikų dienos centrų  skaičius/veiklose dalyvavusių vaikų, jaunuolių  skaičius</t>
  </si>
  <si>
    <t>~335</t>
  </si>
  <si>
    <t>~450</t>
  </si>
  <si>
    <t>~1200</t>
  </si>
  <si>
    <t>Rekonstruoti nuotekų siurblių valdymo sistemas Dotnuvos, Beržų pagrindinėse ir Akademijos II siurblinėse</t>
  </si>
  <si>
    <t>Rekonstruotų el. pastočių</t>
  </si>
  <si>
    <t>Įrengti naują vandens gręžinį, nugeležinimo stotį ir nuotekų siurblinę  Šėtoje</t>
  </si>
  <si>
    <t>Įrengti vandens transporto priemonių nuleidimo vietą Angirių tvenkinyje</t>
  </si>
  <si>
    <t>Įrengtų aplinkai draugiškų priemonių skaičius</t>
  </si>
  <si>
    <t>1085</t>
  </si>
  <si>
    <t>793/43</t>
  </si>
  <si>
    <t xml:space="preserve">Modernizuotų šviestuvų skaičius / planuojamas elektros energijos sutaupymas, proc.  </t>
  </si>
  <si>
    <t>~500</t>
  </si>
  <si>
    <t>Parengtos techninės dokumentacijos skaičius/ įrengtos gatvės dalis, m</t>
  </si>
  <si>
    <t>Parengti bendrojo ir ikimokyklinio ugdymo įstaigų (skyrių) pastatų modernizavimo technines dokumentacijas ir atlikti darbus</t>
  </si>
  <si>
    <t xml:space="preserve">Rekonstruoti vandenvietės elektros pastotės skydinės  2  įvadą (Dotnuvos g. 5) </t>
  </si>
  <si>
    <r>
      <t>Parengti Babėnų kvartalo gatvių įrengimo projektus ir įrengti gatves (II etapas) (</t>
    </r>
    <r>
      <rPr>
        <i/>
        <sz val="9"/>
        <rFont val="Times New Roman"/>
        <family val="1"/>
        <charset val="186"/>
      </rPr>
      <t xml:space="preserve">Pergalės g., Žilvičių g., Draugystės g., Saulėlydžio g., Alksnių g., Daumantų g., Karklų g., Vyšnių sk., Jubiliejaus ir Kosmonautų g. akligatviai) </t>
    </r>
  </si>
  <si>
    <r>
      <t xml:space="preserve">Rekonstruoti miesto gatvių šaligatvius </t>
    </r>
    <r>
      <rPr>
        <i/>
        <sz val="9"/>
        <rFont val="Times New Roman"/>
        <family val="1"/>
        <charset val="186"/>
      </rPr>
      <t>(Lakštingalų g.,  Sporto takas, Rasos g., Aušros  g.,Liaudies g., S.Dariaus ir Girėno g., Liepų al, )</t>
    </r>
  </si>
  <si>
    <t>Įgyvendinti visuomenės aplinkosauginio švietimo priemones</t>
  </si>
  <si>
    <t>Organizuoti ir užtikrinti Kultūros ir sporto skyriaus veiklą kūno kultūros ir sporto srityje</t>
  </si>
  <si>
    <t>~1197</t>
  </si>
  <si>
    <t>~550</t>
  </si>
  <si>
    <t>39</t>
  </si>
  <si>
    <t>Įrengti, rekonstruoti, išplėsti vandentiekio ir/ar nuotekų tinklus Kėdainių mieste (Algirdo g., Parakinės g., Rūtų g., Pievų g., Šviesos g. )</t>
  </si>
  <si>
    <t>12 priedas</t>
  </si>
  <si>
    <t>Parengtos techninės dokumentacijos skaičius/Atlikta einamaisiais metais numatytų darbų, proc.</t>
  </si>
  <si>
    <t>Atnaujinti ir plėsti Kėdainių rajono savivaldybės sporto infrastruktūrą, pritaikyti ją šiuolaikiniams poreikiams</t>
  </si>
  <si>
    <t>Parengtos tvarkybos dokumentacijos skaičius / Suremontuotų objektų skaičius</t>
  </si>
  <si>
    <t xml:space="preserve">Įrengti biologinius ar individualius  nuotekų valymo įrenginius </t>
  </si>
  <si>
    <t>Įgyvendinti projektą "Kėdainių gatvių apšvietimo modernizavimas"</t>
  </si>
  <si>
    <t xml:space="preserve">Atliktų, einamaisiais metais numatytų darbų, proc. </t>
  </si>
  <si>
    <t xml:space="preserve">Paklausimų, telefonu internetu, centre teikimas, val. </t>
  </si>
  <si>
    <t>Kėdainių rajono savivaldybės smulkaus verslo rėmimo fondo administravimas</t>
  </si>
  <si>
    <t xml:space="preserve">Verslo aplinkos  statistikos duomenų  analizė, val. </t>
  </si>
  <si>
    <t>savivaldybės administracijos, Kėdainių TVIC ir verslą vienijančių asociacijų bendradarbiavimo stiprinimas</t>
  </si>
  <si>
    <t>Įgyvendinti projektą "Kėdainių miesto viešosios infrastruktūros, svarbios verslui, atnaujinimas ir plėtra"</t>
  </si>
  <si>
    <t>Teikti vienkartinę išmoką gimus vaikui Lietuvos Respublikos teritorijoje ir gyvenančiam Kėdainių rajono savivaldybėje</t>
  </si>
  <si>
    <t>Užtikrinti gyventojų saugumą, diegiant vaizdo stebėjimo ir saugumo priemones rajone</t>
  </si>
  <si>
    <r>
      <t>Užtikrinti gyventojų saugumą, diegiant vaizdo stebėjimo ir saugumo priemones mieste</t>
    </r>
    <r>
      <rPr>
        <b/>
        <sz val="10"/>
        <rFont val="Times New Roman"/>
        <family val="1"/>
        <charset val="186"/>
      </rPr>
      <t xml:space="preserve"> </t>
    </r>
  </si>
  <si>
    <t>Gerinti savivaldybės administracijos darbo kokybę, atnaujinant (diegiant) informacines sistemas, kompiuterinę įrangą,  užtikrinant sisteminį viešųjų ir administracinių paslaugų modernizavimą</t>
  </si>
  <si>
    <t xml:space="preserve">Didinti piliečių įtraukimo į biudžeto formavimą galimybes, įgyvendinant dalyvaujamojo biudžeto iniciatyvas
</t>
  </si>
  <si>
    <t>Įgyvendinamų iniciatyvų skaičius</t>
  </si>
  <si>
    <t>Įsigytos / palaikomos pacientų eilių valdymo sistemos įrangos skaičius</t>
  </si>
  <si>
    <t>Finansuoti dienos socialinės globos paslaugų teikimą Kėdainių socialinės globos namuose</t>
  </si>
  <si>
    <t xml:space="preserve">Kultūros centrų organizuojamų veiklų skaičius </t>
  </si>
  <si>
    <t xml:space="preserve">&gt;1000 </t>
  </si>
  <si>
    <t>Sudaryti saugias ugdymo sąlygas įstaigose, vykdančiose ugdymo programas</t>
  </si>
  <si>
    <t>&gt;20</t>
  </si>
  <si>
    <t>Vykdyti WiFi prieigų tinklo plėtrą miesto ir rajono viešosiose erdvėse</t>
  </si>
  <si>
    <t>Įrengtų WiFi prieigos taškų  skaičius (kasmet)</t>
  </si>
  <si>
    <t>Vykdyti pirminės asmens sveikatos priežiūros paslaugų prieinamumo ir kokybės užtikrinimo Kėdainių rajono kaimiškųjų vietovių gyventojams 2017–2023 m. programą</t>
  </si>
  <si>
    <t>~1</t>
  </si>
  <si>
    <t>2/100</t>
  </si>
  <si>
    <t>Kompensuoti patirtas išlaidas už skiepijimo nuo COVID-19 ligos (koronaviruso infekcijos) paslaugas</t>
  </si>
  <si>
    <t>Paskiepytų vakcina gyventojų procentinė dalis (ne mažiau)</t>
  </si>
  <si>
    <t>Įrengti medicinos punktą Langakių kaime</t>
  </si>
  <si>
    <t>Gyventojų, galinčių pasinaudoti paslaugomis, skaičius</t>
  </si>
  <si>
    <t>~320</t>
  </si>
  <si>
    <t>1/1/1</t>
  </si>
  <si>
    <t>~1100</t>
  </si>
  <si>
    <t>~944</t>
  </si>
  <si>
    <t>IŠ viso SK</t>
  </si>
  <si>
    <t>Parengti vandentiekio ir nuotekų tinklų įrengimo  Krakių miestelio Klaipėdos, Lauko, Neries, Miško  ir P.Lukšio gatvėse techninę dokumentaciją ir atlikti darbus</t>
  </si>
  <si>
    <t>Numatomi 2024-ųjų m. asignavimai</t>
  </si>
  <si>
    <t>2024 -ieji m.</t>
  </si>
  <si>
    <t>1 lentelė. 2022–2024 m. Švietimo ir ugdymo programos (01) tikslai, uždaviniai, priemonės, asignavimai ir vertinimo kriterijai</t>
  </si>
  <si>
    <t>Įgyvendintų programų skaičius</t>
  </si>
  <si>
    <t>Vykdyti trūkstamos sveikatos priežiūros specialistų skatinimo dirbti Kėdainių rajono savivaldybės viešosiose asmens priežiūros įstaigose 2022-2026 m. programą</t>
  </si>
  <si>
    <t>Vykdyti anestezijos paslaugų vaikams ir suaugusiesiems kokybės gerinimo Kėdainių rajono savivaldybėje 2022-2027 m. programą</t>
  </si>
  <si>
    <t>Vykdyti rentgeno paslaugų atnaujinimo, kokybės gerinimo Kėdainių rajono savivaldybėje 2022-2027 m. programą</t>
  </si>
  <si>
    <t xml:space="preserve">Įsigytos įrangos skaičius / atliktų rentgenologinių tyrimų skaičius </t>
  </si>
  <si>
    <t>1/5000</t>
  </si>
  <si>
    <t>2/1482</t>
  </si>
  <si>
    <t>Patalpų, kuriose įrengta vėdinimo (kondicionavimo) sistema, skaičius</t>
  </si>
  <si>
    <t>3 lentelė.  2022–2024 m. Socialinės apsaugos plėtojimo programos (03) tikslai, uždaviniai, priemonės, asignavimai ir vertinimo kriterijai</t>
  </si>
  <si>
    <t>Kompensuoti švietimo įstaigų  darbuotojų važiavimo į/iš darbo išlaidas</t>
  </si>
  <si>
    <t>Finansuoti Kėdainių rajono moterų krizių centro  veiklos programą</t>
  </si>
  <si>
    <t>Asmenų, kuriems suteikta psichologinė, konsultacinė pagalba</t>
  </si>
  <si>
    <t>210/98</t>
  </si>
  <si>
    <t>32/100</t>
  </si>
  <si>
    <t>340</t>
  </si>
  <si>
    <t>660/98</t>
  </si>
  <si>
    <t>700/98</t>
  </si>
  <si>
    <t>8/155</t>
  </si>
  <si>
    <t>4 lentelė. 2022–2024 m. Sporto veiklos plėtros programos (04) tikslai, uždaviniai, priemonės, asignavimai ir vertinimo kriterijai</t>
  </si>
  <si>
    <t xml:space="preserve">Atnaujinti Kėdainių miesto ir rajono progimnazijų ir gimnazijų stadionus /sporto aikštynus  </t>
  </si>
  <si>
    <t>5 lentelė.  2022–2024 m. Kultūros veiklos plėtros programos (05) tikslai, uždaviniai, priemonės, asignavimai ir vertinimo kriterijai</t>
  </si>
  <si>
    <t>Tobulinti ir plėsti kultūrinės informacijos paslaugas Kėdainių rajono savivaldybės  Mikalojaus Daukšos viešojoje bibliotekoje, siekiant didinti jų prieinamumą</t>
  </si>
  <si>
    <t>Atliktų tyrimų skaičius</t>
  </si>
  <si>
    <t>Organizuoti Tarptautinės jaunimo dienos renginį</t>
  </si>
  <si>
    <t xml:space="preserve">Dalyvauti jaunimo užimtumo vasarą ir integracijos į darbo rinką programoje </t>
  </si>
  <si>
    <t>Pagal programą įdarbintų 14-18 m. jaunuolių skaičius</t>
  </si>
  <si>
    <t>Skatinti nevyriausybinių organizacijų, bendruomeninių organizacijų plėtrą rajone</t>
  </si>
  <si>
    <t>Paskatintų iniciatyvų bei suorganizuotų veiklų skaičius</t>
  </si>
  <si>
    <t>8 lentelė. 2022–2024 m.  Aplinkos apsaugos  programos (08) tikslai, uždaviniai, priemonės, asignavimai ir vertinimo kriterijai</t>
  </si>
  <si>
    <t>11 lentelė. 2022–2024 m. Savivaldybės valdymo tobulinimo programos (11) tikslai, uždaviniai, priemonės, asignavimai ir vertinimo kriterijai</t>
  </si>
  <si>
    <t xml:space="preserve">Prižiūrėti ir tvarkyti bendro naudojimo teritorijas, įsigyti teritorijų priežiūrai reikalingą įrangą </t>
  </si>
  <si>
    <t>Modernizuoti seniūnijų administracinius  pastatus</t>
  </si>
  <si>
    <t>10 lentelė. 2022–2024 m. Paramos verslui bei verslo plėtros programos (10)  tikslai, uždaviniai, priemonės, asignavimai ir vertinimo kriterijai</t>
  </si>
  <si>
    <t>9 lentelė. 2022–2024 m. Žemės ūkio plėtros ir melioracijos programos (09) tikslai, uždaviniai, priemonės, asignavimai ir vertinimo kriterijai</t>
  </si>
  <si>
    <t xml:space="preserve">Informacijos sklaida, val. </t>
  </si>
  <si>
    <t>Finansavimo poreikis 2022–2024 m. strateginio veiklos plano programų vykdymui</t>
  </si>
  <si>
    <t>7 lentelė.  2022–2024 m. Infrastruktūros objektų priežiūros ir plėtros programos (07) tikslai, uždaviniai, priemonės, asignavimai ir vertinimo kriterijai</t>
  </si>
  <si>
    <t>Informacijos apie Savivaldybės veiklą, sprendimus, projektus, renginius spaudoje, interneto svetainėje, televizijoje, socialiniuose tinkluose, leidiniuose ir kt. žiniasklaidos priemonėse skleidimas</t>
  </si>
  <si>
    <t>6</t>
  </si>
  <si>
    <t>7</t>
  </si>
  <si>
    <t>500/         4,5</t>
  </si>
  <si>
    <t>Organizuoti ir užtikrinti Kėdainių sporto centro veiklą, organizuoti  ir vykdyti sveikatingumo bei sportinius renginius</t>
  </si>
  <si>
    <t>Asmenų, lankančių įstaigą, skaičius /sveikatingumo, sportinių renginių rajone skaičius</t>
  </si>
  <si>
    <t>8 -9/              1000 / 2/2</t>
  </si>
  <si>
    <t>7/              1000 / 2/2</t>
  </si>
  <si>
    <t xml:space="preserve">Įvairaus amžiaus grupių šalies bokso čempionatuose iškovotų medalių skaičius/tarptautinėse bokso varžybose iškovotų medalių skaičius/sporto treniruočių stovyklų skaičius/paruoštų boksininkų šalies bokso rinktinei skaičius </t>
  </si>
  <si>
    <t>Sportuojančių vaikų skaičius/ dalyvaujančių LFF vaikų pirmenybėse komandų skaičius/FK "Nevėžis" vyrų komandos papildymas jaunais žaidėjais skaičius</t>
  </si>
  <si>
    <t>250/7/6</t>
  </si>
  <si>
    <t>Atlikti archeologinius ir kitus tyrinėjimus kultūros paveldo teritorijose, vykdyti paveldo objektams parengtų tvarkybos projektų ekspertizę, parengti sąmatas</t>
  </si>
  <si>
    <t>Einamaisiais metais numatomų atlikti tyrinėjimų/ Ekspertuotų projektų skaičius</t>
  </si>
  <si>
    <t>1/2</t>
  </si>
  <si>
    <t>Vykdyti Kėdainių rajono Saviečių kadastrinės vietovės Mėklos sausinimo sistemos melioracijos griovių ir juose esančių statinių rekonstrukciją</t>
  </si>
  <si>
    <t>Atlikti Bakainių piliakalnio su priešpiliu ir papiliu, priešpilio tvarkybos darbus</t>
  </si>
  <si>
    <t xml:space="preserve">Įgyvendinti dalyvaujamojo biudžeto iniciatyvų projektus "Justinavos pliažas" ir "Tako iki kabančio tilto per Nevėžį Surviliškyje sutvarkymas" </t>
  </si>
  <si>
    <t>Atnaujintų viešųjų erdvių, pritaikytų gyventojų poreikiams, skaičius</t>
  </si>
  <si>
    <t>~360</t>
  </si>
  <si>
    <t>~350</t>
  </si>
  <si>
    <t>Paklota vandentiekio buitinių nuotekų tinklų, m</t>
  </si>
  <si>
    <t>~3100</t>
  </si>
  <si>
    <t>~30</t>
  </si>
  <si>
    <t>1 / ~1140</t>
  </si>
  <si>
    <t>1 / ~300</t>
  </si>
  <si>
    <t>Parengta techninė dokumentacija /trasos įrengimas, m</t>
  </si>
  <si>
    <t>Rekonstruoti Kęstučio g. nuotekų siurblinę</t>
  </si>
  <si>
    <t>Rekonstruoti ir išplėsti Dotnuvos valymo įrenginius</t>
  </si>
  <si>
    <t>Atnaujinti Kėdainių muzikos mokyklos pastato fasadą, laiptus į rūsį</t>
  </si>
  <si>
    <t>Grupių, klasių ir egzaminų centrų skaičius, kuriose įrengta vėdinimo (kondicionavimo) sistema</t>
  </si>
  <si>
    <t>~2</t>
  </si>
  <si>
    <t xml:space="preserve">~2 </t>
  </si>
  <si>
    <t>Rekonstruojamų/naujai paklotų vandentiekio ir nuotekų tinklų, km</t>
  </si>
  <si>
    <t>Įrengtų/tvarkomų informacinių ženklinimo infrastruktūros objektų skaičius</t>
  </si>
  <si>
    <t>Įrengiamų dviračių takų, km</t>
  </si>
  <si>
    <t>Vykdyti bešeimininkių ir bepriežiūrių gyvūnų surinkimą, gaudymą bei karantinavimą</t>
  </si>
  <si>
    <t>Suprojektuoti ir įrengti naują geriamojo vandens tinklą Pelėdnagiai-Paobelys</t>
  </si>
  <si>
    <t>Rengti specialiuosius, bendruosius, detaliuosius, geodezinius planus bei  topografines nuotraukas</t>
  </si>
  <si>
    <t>Įrengtas gręžinys/ pastatytų vandens kolonėlių /  gerinimo stočių skaičius /  techninio projekto parengimas</t>
  </si>
  <si>
    <t xml:space="preserve">Suprojektuoti ir įrengti buitinių nuotekų tinklus Krakių mstl.  Naujojoje g. , Kauno g., Betygalos g.,  ir vandentiekio tinklus  </t>
  </si>
  <si>
    <t>5-6 /300/8/6</t>
  </si>
  <si>
    <t>Suprojektuota vandentiekio ir nuotekų tinklų, m</t>
  </si>
  <si>
    <t xml:space="preserve"> Rekonstruoti/įrengti/modernizuoti Kėdainių rajono  gatvių apšvietimą</t>
  </si>
  <si>
    <t>Parengtos techninės dokumentacijos skaičius / Įrengta vandentiekio ir nuotekų  tinklų, m</t>
  </si>
  <si>
    <t>Parengtos techninės dokumentacijos skaičius /  Rekonstruota nuotekų tinklų, m</t>
  </si>
  <si>
    <t>Parengtos techninės dokumentacijos skaičius /Rekonstruotų nuotekų  tinklų,  m</t>
  </si>
  <si>
    <t>Parengti Dotnuvos miestelio Tilto ir Vingio g.  vandentiekio ir nuotekų tinklų  išplėtimo projektą ir atlikti darbus</t>
  </si>
  <si>
    <t>1/400</t>
  </si>
  <si>
    <t xml:space="preserve">Vykdyti tinkamų ir saugių darbo sąlygų užtikrinimo, įrengiant vėdinimo bei kondicionavimo sistemas VšĮ Kėdainių ligoninėje, 2023-2025 m. programą  </t>
  </si>
  <si>
    <t>Atlikti vietinės reikšmės kelių ir gatvių  inventorizaciją, kokybės kontrolę, diegti saugaus eismo ir darnaus judumo priemones</t>
  </si>
  <si>
    <t xml:space="preserve">Atlikti turto inventorizavimą, teisinę registraciją, parengti  dokumentus turto pardavimui  </t>
  </si>
  <si>
    <t xml:space="preserve">Einamaisiais metais numatyta atlikti darbų </t>
  </si>
  <si>
    <t>Vykdyti gyvūnų augintinių gerovės ir apsaugos 2020-2024 m. prevencinę programą</t>
  </si>
  <si>
    <t xml:space="preserve">VšĮ "Veržlusis Nevėžis" krepšinio komandos Kėdainių "Nevėžis - Optibet" veiklos programai </t>
  </si>
  <si>
    <t>Atlikti moksliniai taikomieji tyrimai / parengta projektinė dokumentacija / einamaisiais metais numatyta atliktų darbų</t>
  </si>
  <si>
    <t>1/0/0</t>
  </si>
  <si>
    <t>1/1/0</t>
  </si>
  <si>
    <t>1/1 /100</t>
  </si>
  <si>
    <t>Kompleksiškai sutvarkyti ir pritaikyti bendruomenei ir verslui Kėdainių miesto viešąsias erdves (miesto parko, universalaus daugiafunkcio aikštyno prieigos)</t>
  </si>
  <si>
    <t>1/~300</t>
  </si>
  <si>
    <t>Parengti nuotekų tinklų įrengimo Josvainių mstl. P.Cvirkos g. projektą</t>
  </si>
  <si>
    <t>Suprojektuoti naujus vandentiekio tinklus Kęstučio-Birutės gatvėse</t>
  </si>
  <si>
    <t>1/~328</t>
  </si>
  <si>
    <t>Vykdyti Krakių tvenkinio valymo darbus</t>
  </si>
  <si>
    <t xml:space="preserve">Rekonstruoti šaligatvius pagal projektą "Kėdainių miesto Birutės, J.Basanavičiaus, Dotnuvos gatvių rekonstrukcija" </t>
  </si>
  <si>
    <t>~900</t>
  </si>
  <si>
    <t xml:space="preserve">Parengti projektus ir atnaujinti hidrotechninius įrenginius </t>
  </si>
  <si>
    <t>1/3000/  5000</t>
  </si>
  <si>
    <t>Įsigytos įrangos skaičius/ vidutinis atliktų ultragarsinių tyrimų skaičius</t>
  </si>
  <si>
    <t xml:space="preserve">Įsigytos įrangos skaičius /atliktų bendrųjų anestezijų skaičius per metus </t>
  </si>
  <si>
    <t xml:space="preserve">Vykdyti tinkamų ir saugių darbo sąlygų užtikrinimo, įrengiant vėdinimo bei kondicionavimo sistemas VšĮ PSPC 2022-2026 m. programą  </t>
  </si>
  <si>
    <t>Parengtos techninės dokumentacijos skaičius/ atnaujinamų objektų skaičius</t>
  </si>
  <si>
    <t>01.   02</t>
  </si>
  <si>
    <t>01.   03</t>
  </si>
  <si>
    <r>
      <t xml:space="preserve">Rekonstruoti, tvarkyti ir vykdyti gatvių priežiūrą  </t>
    </r>
    <r>
      <rPr>
        <u/>
        <sz val="10"/>
        <rFont val="Times New Roman"/>
        <family val="1"/>
        <charset val="186"/>
      </rPr>
      <t>mieste,</t>
    </r>
    <r>
      <rPr>
        <sz val="10"/>
        <rFont val="Times New Roman"/>
        <family val="1"/>
        <charset val="186"/>
      </rPr>
      <t xml:space="preserve"> atlikti kelių ir gatvių kokybės kontrolę, techninę priežiūrą, techninių projektų ekspertizę, eismo saugumo auditus                                            </t>
    </r>
    <r>
      <rPr>
        <b/>
        <sz val="10"/>
        <rFont val="Times New Roman"/>
        <family val="1"/>
        <charset val="186"/>
      </rPr>
      <t>iš kurių:</t>
    </r>
  </si>
  <si>
    <r>
      <t xml:space="preserve">Tvarkyti ir plėtoti </t>
    </r>
    <r>
      <rPr>
        <u/>
        <sz val="10"/>
        <rFont val="Times New Roman"/>
        <family val="1"/>
        <charset val="186"/>
      </rPr>
      <t>kaimiškųjų seniūnijų</t>
    </r>
    <r>
      <rPr>
        <sz val="10"/>
        <rFont val="Times New Roman"/>
        <family val="1"/>
        <charset val="186"/>
      </rPr>
      <t xml:space="preserve"> kelius ir gatves, atlikti kelių ir gatvių kokybės kontrolę, techninę priežiūrą, techninių projektų ekspertizę, eismo saugumo auditus</t>
    </r>
  </si>
  <si>
    <t>~60</t>
  </si>
  <si>
    <t>~40</t>
  </si>
  <si>
    <t>Įrengta gręžinių/ pastatytų stočių/ siurblinių skaičius</t>
  </si>
  <si>
    <t>Koordinuoti koordinuotai teikiamas paslaugas vaikams nuo gimimo iki 18 m. ir vaiko atstovams</t>
  </si>
  <si>
    <r>
      <t>Savivaldybės biudžetas</t>
    </r>
    <r>
      <rPr>
        <b/>
        <sz val="12"/>
        <rFont val="Times New Roman"/>
        <family val="1"/>
        <charset val="186"/>
      </rPr>
      <t xml:space="preserve"> SB</t>
    </r>
  </si>
  <si>
    <r>
      <t xml:space="preserve">Valstybės biudžeto specialiosios tikslinės dotacijos lėšos </t>
    </r>
    <r>
      <rPr>
        <b/>
        <sz val="12"/>
        <rFont val="Times New Roman"/>
        <family val="1"/>
        <charset val="186"/>
      </rPr>
      <t>SBVB</t>
    </r>
  </si>
  <si>
    <r>
      <t xml:space="preserve">Aplinkos apsaugos rėmimo specialiosios programos lėšos </t>
    </r>
    <r>
      <rPr>
        <b/>
        <sz val="12"/>
        <rFont val="Times New Roman"/>
        <family val="1"/>
        <charset val="186"/>
      </rPr>
      <t>AA</t>
    </r>
  </si>
  <si>
    <r>
      <t xml:space="preserve">Iš pajamų už suteiktas paslaugas lėšos </t>
    </r>
    <r>
      <rPr>
        <b/>
        <sz val="12"/>
        <rFont val="Times New Roman"/>
        <family val="1"/>
        <charset val="186"/>
      </rPr>
      <t>ĮP</t>
    </r>
  </si>
  <si>
    <r>
      <t>Skolintos lėšos</t>
    </r>
    <r>
      <rPr>
        <b/>
        <sz val="12"/>
        <rFont val="Times New Roman"/>
        <family val="1"/>
        <charset val="186"/>
      </rPr>
      <t xml:space="preserve"> SK</t>
    </r>
  </si>
  <si>
    <r>
      <t xml:space="preserve">Kelių priežiūros ir plėtros programos lėšos </t>
    </r>
    <r>
      <rPr>
        <b/>
        <sz val="12"/>
        <rFont val="Times New Roman"/>
        <family val="1"/>
        <charset val="186"/>
      </rPr>
      <t>KPP</t>
    </r>
  </si>
  <si>
    <r>
      <t xml:space="preserve">Europos Sąjungos lėšos, užsienio fondų lėšos </t>
    </r>
    <r>
      <rPr>
        <b/>
        <sz val="12"/>
        <rFont val="Times New Roman"/>
        <family val="1"/>
        <charset val="186"/>
      </rPr>
      <t>ES</t>
    </r>
  </si>
  <si>
    <r>
      <t xml:space="preserve">Valstybės biudžeto lėšos </t>
    </r>
    <r>
      <rPr>
        <b/>
        <sz val="12"/>
        <rFont val="Times New Roman"/>
        <family val="1"/>
        <charset val="186"/>
      </rPr>
      <t>VB</t>
    </r>
  </si>
  <si>
    <r>
      <t xml:space="preserve">Privačios – investuotojų lėšos </t>
    </r>
    <r>
      <rPr>
        <b/>
        <sz val="12"/>
        <rFont val="Times New Roman"/>
        <family val="1"/>
        <charset val="186"/>
      </rPr>
      <t>PR</t>
    </r>
  </si>
  <si>
    <r>
      <t xml:space="preserve">Kiti finansavimo šaltiniai </t>
    </r>
    <r>
      <rPr>
        <b/>
        <sz val="12"/>
        <rFont val="Times New Roman"/>
        <family val="1"/>
        <charset val="186"/>
      </rPr>
      <t>KT</t>
    </r>
  </si>
  <si>
    <t xml:space="preserve">Sutvirtinti pažeistus Dotnuvėlės upelio krantus </t>
  </si>
  <si>
    <t>11 priedas</t>
  </si>
  <si>
    <t>1/100</t>
  </si>
  <si>
    <t>Parengtos investicinės dokumentacijos skaičius</t>
  </si>
  <si>
    <t>Patvirtintų  planų skaičius</t>
  </si>
  <si>
    <t>Parengtos techninės dokumentacijos skaičius /Paklota nuotekų tinklų, m</t>
  </si>
  <si>
    <t>1/~             300</t>
  </si>
  <si>
    <t xml:space="preserve">Įrengta vandentiekio ir nuotekų tinklų, m </t>
  </si>
  <si>
    <t>~3500</t>
  </si>
  <si>
    <t xml:space="preserve">Einamaisiais metais atlikta numatytų darbų, proc. </t>
  </si>
  <si>
    <t>Naujai atvykusių dirbti  į Kėdainių PSPC bei Kėdainių ligoninę specialistų  skaičius</t>
  </si>
  <si>
    <t>Vykdyti E. sveikatos informacinės sistemos diegimo,  palaikymo ir tobulinimo VšĮ PSPC  ir VšĮ Kėdainių ligoninėje 2022-2026 m. programą</t>
  </si>
  <si>
    <t>Atlikti jaunimo problematikos tyrimą</t>
  </si>
  <si>
    <t>Suorganizuotų renginius skaičius</t>
  </si>
  <si>
    <t>Organizuoti Gyvūnų globos organizacijų rengiamų bešeimininkių kačių kastravimo programų įgyvendinimą</t>
  </si>
  <si>
    <t>Parengti vandentiekio ir nuotekų tinklų, nuotekų valyklos įrengimo  Langakių k. techninį projektą</t>
  </si>
  <si>
    <t>2300/   45000</t>
  </si>
  <si>
    <t xml:space="preserve">Užtikrinti 2022 metais Lietuvos Respublikos piniginės socialinės paramos nepasiturintiems gyventojams įstatymo įgyvendinimą dėl padidėjusių išlaidų būsto šildymo išlaidų kompensacijoms teikti </t>
  </si>
  <si>
    <t>Funkcijos vykdymo užtikrinimas</t>
  </si>
  <si>
    <t xml:space="preserve">Teikti ir administruoti asmeninę pagalbą </t>
  </si>
  <si>
    <t>Kurti modernias ir šiuolaikines mokymosi erdves Kėdainių kalbų mokykloje</t>
  </si>
  <si>
    <t>Atnaujinti Kėdainių J.Paukštelio progimnazijos vidaus erdves</t>
  </si>
  <si>
    <t xml:space="preserve">SB </t>
  </si>
  <si>
    <t xml:space="preserve">Einamaisiais metais numatyta atlikti darbų, proc. </t>
  </si>
  <si>
    <t>Įkurta šiuolaikiška moderni mokymosi erdvė</t>
  </si>
  <si>
    <t>Kompensuoti socialinių įstaigų  darbuotojų važiavimo į/iš darbo išlaidas</t>
  </si>
  <si>
    <t>Darbuotojų, kuriems kompensuojamos išlaidos, skaičius</t>
  </si>
  <si>
    <t xml:space="preserve">Įrengti reikalingą infrastruktūrą atlikėjams prie Kėdainių miesto parko didžiosios scenos </t>
  </si>
  <si>
    <t>Parengta vizija/techninė dokumentacija/ įrengta persirengimo/ poilsio/laukimo infrastruktūra atlikėjams</t>
  </si>
  <si>
    <t>Kompensuoti kultūros įstaigų  darbuotojų važiavimo į/iš darbo išlaidas</t>
  </si>
  <si>
    <t>1/4</t>
  </si>
  <si>
    <t>Tvarkomų kultūros paveldo objektų ar kultūros paveldo statinių skaičius</t>
  </si>
  <si>
    <t>1 priedas</t>
  </si>
  <si>
    <t>2 priedas</t>
  </si>
  <si>
    <t>3 priedas</t>
  </si>
  <si>
    <t>6 priedas</t>
  </si>
  <si>
    <t>7 priedas</t>
  </si>
  <si>
    <t>8 priedas</t>
  </si>
  <si>
    <t>9 priedas</t>
  </si>
  <si>
    <t>Parengtų specialiųjų planų skaičius</t>
  </si>
  <si>
    <t xml:space="preserve">Teikti Metų žemdirbio apdovanojimą </t>
  </si>
  <si>
    <t>Teikti apdovanojimus aukšto meistriškumo sportininkams ir jų treneriams už sporto pasiekimus</t>
  </si>
  <si>
    <t xml:space="preserve">Teiktų premijų skaičius (ne mažiau) </t>
  </si>
  <si>
    <t>04 SPORTO VEIKLOS PLĖTRA</t>
  </si>
  <si>
    <t>Įrengti dviračių kelią "Isos slėnis", pritaikant visuomenės poreikiams</t>
  </si>
  <si>
    <t xml:space="preserve">Parengti Senojo Upytės kelio specialųjį planą ("Isos slėnis") </t>
  </si>
  <si>
    <t>1/~33</t>
  </si>
  <si>
    <t xml:space="preserve">Parengtos techninės dokumentacijos skaičius/Įrengtas dviračių kelias km </t>
  </si>
  <si>
    <t>Patikslinti 2022-ųjų m. asignavimai</t>
  </si>
  <si>
    <t>Patikslinti 2022 -ieji m.</t>
  </si>
  <si>
    <t>Paramos pagal poreikį teikimas</t>
  </si>
  <si>
    <t>Įsigytų objektų visuomenės poreikiams skaičius</t>
  </si>
  <si>
    <t>Sutvarkyti namų ūkiuose susidariusias asbesto atliekas</t>
  </si>
  <si>
    <t>Įsigyti tekstilės atliekų surinkimo konteinerius Kėdainių rajono savivaldybėje</t>
  </si>
  <si>
    <t xml:space="preserve">Finansinių įsipareigojimų vykdymas, proc. </t>
  </si>
  <si>
    <t>4</t>
  </si>
  <si>
    <t>~1775</t>
  </si>
  <si>
    <t>Gyventojų, kuriems gali būti suteiktos reikalingos pirminės asmens sveikatos priežiūros (taip pat ir profilaktinio darbo) paslaugos, skaičius</t>
  </si>
  <si>
    <t>Vykdyti Kėdainių lopšelio-darželio „Žilvitis“ infrastruktūros modernizavimo projektą</t>
  </si>
  <si>
    <t>80</t>
  </si>
  <si>
    <t xml:space="preserve">Parengti buitinių nuotekų tinklų įrengimo ir išplėtimo projektą  Surviliškio kaime </t>
  </si>
  <si>
    <t>Oro kabelinės linijos įrengimas, m / pakeistų atramų/šviestuvų skaičius</t>
  </si>
  <si>
    <t>400/10/   10</t>
  </si>
  <si>
    <t>300/ 15/ 15</t>
  </si>
  <si>
    <t>860/5/  25</t>
  </si>
  <si>
    <t>300/25/  25</t>
  </si>
  <si>
    <t>~1280</t>
  </si>
  <si>
    <t>~1750</t>
  </si>
  <si>
    <t>~7500</t>
  </si>
  <si>
    <t>&gt;400</t>
  </si>
  <si>
    <t>&gt;10</t>
  </si>
  <si>
    <t>3/0</t>
  </si>
  <si>
    <t>Įsigytų konteinerių skaičius</t>
  </si>
  <si>
    <t>Vykdyti Kėdainių rajono Truskavos kadastrinės vietovės Linkuvės susinimo sistemos melioracijos griovių ir juose esančių statinių rekonstrukciją</t>
  </si>
  <si>
    <t>Rekonstruotų griovių ilgis, km</t>
  </si>
  <si>
    <t>Parengtų projektų skaičius/rekonstruojamų hidrotechnikos įrenginių skaičius</t>
  </si>
  <si>
    <t>Rekonstruoti  miesto pramoninę siurblinę</t>
  </si>
  <si>
    <t>Rekonstruoti Dariaus ir Girėno  g. nuotekų tinklus</t>
  </si>
  <si>
    <t>Sužiedinti vandentiekio tinklą Lančiūnavos km, Alksnių-Užvalkių g.</t>
  </si>
  <si>
    <t>Rekonstruoti Josvainių miestelio  nuotekų tinklus Paliepių, Topolių , Labūnavos g</t>
  </si>
  <si>
    <t>Rekonstruotų nuotekų tinklų , m</t>
  </si>
  <si>
    <t>51</t>
  </si>
  <si>
    <t>53</t>
  </si>
  <si>
    <t>54</t>
  </si>
  <si>
    <t>500/5/ 14</t>
  </si>
  <si>
    <t>18/12/8</t>
  </si>
  <si>
    <t>10/              800 /19/2</t>
  </si>
  <si>
    <t>23/5/14/1</t>
  </si>
  <si>
    <t>10/5/14/1</t>
  </si>
  <si>
    <t>13/2</t>
  </si>
  <si>
    <t xml:space="preserve">|Sutvarkyta nadotų padangų, t </t>
  </si>
  <si>
    <t>Sutvarkyta asbesto atliekų, t.</t>
  </si>
  <si>
    <t>Įsigytų edukacinių priemonių skaičius</t>
  </si>
  <si>
    <t>01.   01</t>
  </si>
  <si>
    <t>01.  04</t>
  </si>
  <si>
    <t>01. 05</t>
  </si>
  <si>
    <t>Asociacijos "Krepšinio naktis" 3 prieš 3 krepšinio komandos veiklos programai</t>
  </si>
  <si>
    <t>ASOCIACIJOS „KREPŠINIO NAKTIS“</t>
  </si>
  <si>
    <t>3 PRIEŠ 3 KREPŠINIO KOMANDOS</t>
  </si>
  <si>
    <t>2022 M. VEIKLOS PROGRAMOS PARAIŠKA</t>
  </si>
  <si>
    <t>I SKYRIUS</t>
  </si>
  <si>
    <t>BENDROJI DALIS</t>
  </si>
  <si>
    <t>1. Asociacija „Krepšinio naktis“ (toliau – Įstaiga) įregistruota valstybės įmonės Registrų centro Juridinių asmenų registre 2017 m. gegužės 11 d. Įstaigos kodas − 304523556. Adresas: J.Basanavičiaus g. 79-25 , Kėdainiai, tel. 8 642 91454.</t>
  </si>
  <si>
    <t>2. Įstaigoje darbas organizuojamas vadovaujantis Lietuvos Respublikos Konstitucija, Lietuvos Respublikos kodeksais ir įstatymais, Lietuvos Respublikos Vyriausybės nutarimais ir kitais teisės aktais, Socialinės apsaugos ir darbo ministerijos ministro įsakymais, Įstaigos įstatais, visuotinio dalininkų susirinkimo sprendimais, darbo tvarkos taisyklėmis ir vadovo įsakymais.</t>
  </si>
  <si>
    <t>3. Veiklos tikslas nėra pelno siekimas, Įstaiga veikia sporto, socialinėje, kultūros ir švietimo srityse ir teikia šių sričių paslaugas visuomenės nariams.</t>
  </si>
  <si>
    <t>II SKYRIUS</t>
  </si>
  <si>
    <t>SITUACIJOS ANALIZĖ</t>
  </si>
  <si>
    <t xml:space="preserve">4. Kėdainių 3 prieš 3 komandos vaikinai dalyvauja 3 prieš 3 čempionatuose nuo 2018 m. vasaros. Praėjusiais metais buvo pradėti dalyvauti ir tarptautiniuose turnyruose,  taip pat nuo praėjusių metu organizuojamas Lietuvos 3 prieš 3 krepšinio čempionatas. </t>
  </si>
  <si>
    <t>5. Žmogiškieji ištekliai: Komandą sudaro viso 6 asmenys, 5 žaidėjai, 1 administracijos darbuotojas. Visi žaidėjai ir administracijos darbuotojai yra iš Kėdainių.</t>
  </si>
  <si>
    <t>STIPRYBĖS</t>
  </si>
  <si>
    <t>SILPNYBĖS</t>
  </si>
  <si>
    <t xml:space="preserve">3 prieš 3 Kėdainių komanda paremta krepšininkais tik kėdainiečiais. 3 prieš 3 komandos žaidėjų branduolys nesikeičia jau nuo 2018 metų. </t>
  </si>
  <si>
    <t>3 prieš 3 krepšinis dar visai neseniai tapo Olimpine sporto šaka. Šios sporto šakos augimo tempas Lietuvoje - vienas sparčiausių pasaulyje.  3 prieš 3 krepšinio sezonas dažniausiai trunka 4 mėnėsius (gegužės-rugpjūčio mėn.).</t>
  </si>
  <si>
    <t>Dažniausiai visos komandos rungtynės būna transliuojamos GO3 televizijoje, Youtube platformoje ar Instagram socialiniame tinkle.</t>
  </si>
  <si>
    <t>Stipri sportinė infrastruktūra Kėadinių mieste.</t>
  </si>
  <si>
    <t>Ganėtinai nauja sporto šaka.</t>
  </si>
  <si>
    <t>GALIMYBĖS</t>
  </si>
  <si>
    <t>GRĖSMĖS</t>
  </si>
  <si>
    <t>Kadangi tai nauja Olimpinė sporto šaka, galimybės plėtoti yra beribės. Asociacijos tikslas 2023 m. įsteigti 3 prieš 3 akademiją (vienintelę Lietuvoje), turėti jaunimo komandą.</t>
  </si>
  <si>
    <t>Kėdainių krašto pristatymas ir reprezentavimas nacionaliniu ir tarptautiniu mastu.</t>
  </si>
  <si>
    <t>Mažėjantis moksleivių skaičius Kėdainių miesto bendro ugdymo mokyklose leimia atrankos kokybę komplektuojant jaunimo komandą.</t>
  </si>
  <si>
    <t>Dėl COVID-19 bei karo situacijos rėmėjų įsipareigojimai gali būti neįvykdyti arba įvykdomi tik iš dalies.</t>
  </si>
  <si>
    <t>7. Atliekant SSGG analizę buvo išskirtos šios stiprybės, silpnybės, galimybės ir grėsmės, į kurias svarbu atsižvelgti, vykdant veiklas 2022 m.:</t>
  </si>
  <si>
    <t>III SKYRIUS</t>
  </si>
  <si>
    <t>PROGRAMOS VEIKLOS KRYPTYS</t>
  </si>
  <si>
    <t>IV SKYRIUS</t>
  </si>
  <si>
    <t>PROGRAMOS TIKSLAS</t>
  </si>
  <si>
    <t>9. Programos tikslas – sudaryti sąlygas reprezentacinei Kėdainių 3 prieš 3 krepšinio komandai tinkamai pasiruošti, dalyvauti ir būti konkurencingai komandai Lietuvos 3 prieš 3 krepšinio čempionate bei FIBA 3x3 organizacijos organizuojamuose turnyruose, taip reprezentuojant Kėdainių rajoną nacionaliniu ir tarptautiniu mastu.</t>
  </si>
  <si>
    <t>V SKYRIUS</t>
  </si>
  <si>
    <t>PROGRAMOS UŽDAVINIAI</t>
  </si>
  <si>
    <t>10. Pagrindiniai programos uždaviniai:</t>
  </si>
  <si>
    <t>10.1. Organizuoti bei vykdyti sistemingą sportinę veiklą.</t>
  </si>
  <si>
    <t>10.2. Gerinti klubo materialinę bazę.</t>
  </si>
  <si>
    <t>10.3. Didinti Kėdainių rajono gyventojų, ypatingai vaikų ir jaunimo, užimtumą.</t>
  </si>
  <si>
    <t>10.4. Populiarinti Kėdainių rajono vardą Lietuvoje ir visame pasaulyje.</t>
  </si>
  <si>
    <t>VI SKYRIUS</t>
  </si>
  <si>
    <t>NUMATOMI REZULTATAI</t>
  </si>
  <si>
    <t>11.1. Dalyvavimas Lietuvos 3 prieš 3 čempionate, siekiant apdovanojimų.</t>
  </si>
  <si>
    <t xml:space="preserve">11.2. Dalyvavimas tarptautiniuose FIBA 3x3 turnyruose, siekti kuo aukštesnių rezultatų. </t>
  </si>
  <si>
    <t>VII SKYRIUS</t>
  </si>
  <si>
    <t>VERTINIMO KRITERIJAI</t>
  </si>
  <si>
    <t>12. Lietuvos čempionate bent viename ture finišuoti tarp TOP3 Lietuvos klubų;</t>
  </si>
  <si>
    <t>13. Kėdainiečių sportinininkų atstovavimas pagrindinėje komandoje – 4;</t>
  </si>
  <si>
    <t>14. Pasiruošimo stovyklų vykdymas ir įgyvendinimas – 2;</t>
  </si>
  <si>
    <t>15. Per sezoną sudalyvauti bent 13 turnyrų;</t>
  </si>
  <si>
    <t>16. Dalyvavimas tarptautiniuose FIBA Challenger serijos turnyruose – 2;</t>
  </si>
  <si>
    <t>VIII SKYRIUS</t>
  </si>
  <si>
    <t>PROGRAMOS SĄMATA</t>
  </si>
  <si>
    <t>18.1. Pasiruošimas dalyvauti (stovyklos) Lietuvos 3 prieš 3 čempionate ir FIBA 3x3 organizacijamuose turnyruose – 3 500 Eur</t>
  </si>
  <si>
    <t>18.2. Sportininkų  ir personalo išlaikymas, kelionių išlaidos ir kt. – 16 500 Eur.</t>
  </si>
  <si>
    <t>IX SKYRIUS</t>
  </si>
  <si>
    <t>PROGRAMOS ĮGYVENDINIMAS</t>
  </si>
  <si>
    <t xml:space="preserve">19. Programos įgyvendinimo laikotarpis – 2022 m. </t>
  </si>
  <si>
    <t>20. Už programos įgyvendinimą atsakingas pirmininkas Donatas Maselskis</t>
  </si>
  <si>
    <r>
      <t>8. Įstaigos veiklos</t>
    </r>
    <r>
      <rPr>
        <b/>
        <sz val="11"/>
        <rFont val="Times New Roman"/>
        <family val="1"/>
        <charset val="186"/>
      </rPr>
      <t xml:space="preserve"> </t>
    </r>
    <r>
      <rPr>
        <sz val="11"/>
        <rFont val="Times New Roman"/>
        <family val="1"/>
        <charset val="186"/>
      </rPr>
      <t>kryptys</t>
    </r>
    <r>
      <rPr>
        <b/>
        <sz val="11"/>
        <rFont val="Times New Roman"/>
        <family val="1"/>
        <charset val="186"/>
      </rPr>
      <t xml:space="preserve"> – </t>
    </r>
    <r>
      <rPr>
        <sz val="11"/>
        <rFont val="Times New Roman"/>
        <family val="1"/>
        <charset val="186"/>
      </rPr>
      <t>atstovauti ir reprezentuoti Kėdainių kraštą dalyvaujant Kėdainių 3 prieš 3 komandai  įvairaus lygmens varžybose, kurias organizuoja Lietuvos 3x3 krepšinio asociacija ir FIBA 3x3 organizacija; ugdyti Kėdainių rajono sportininkus, suteikiant kuo aukštesnės kokybės sąlygas; paruošti komandą tinkamai reprezentuoti Kėdainių kraštą Lietuvos čempionate; paruošti talentingus vietinius sportininkus; propaguojant sportą, skatinti vaikų ir jaunimo sveiką gyvenseną bei fizinį aktyvumą.</t>
    </r>
  </si>
  <si>
    <r>
      <t xml:space="preserve">17. </t>
    </r>
    <r>
      <rPr>
        <b/>
        <i/>
        <sz val="11"/>
        <rFont val="Times New Roman"/>
        <family val="1"/>
        <charset val="186"/>
      </rPr>
      <t>Viso 2022 m. programos įgyvendinimui reikalingas lėšų poreikis – 45 000 Eur</t>
    </r>
  </si>
  <si>
    <t>PARENGĖ       Asociacija „Krepšinio naktis“ pirmininkas Donatas Maselskis</t>
  </si>
  <si>
    <r>
      <t xml:space="preserve">18. </t>
    </r>
    <r>
      <rPr>
        <b/>
        <i/>
        <sz val="11"/>
        <rFont val="Times New Roman"/>
        <family val="1"/>
        <charset val="186"/>
      </rPr>
      <t>2022 m. programos įgyvendinimui iš Kėdainių rajono savivaldybės reikalingas lėšų poreikis</t>
    </r>
    <r>
      <rPr>
        <sz val="11"/>
        <rFont val="Times New Roman"/>
        <family val="1"/>
        <charset val="186"/>
      </rPr>
      <t xml:space="preserve"> – </t>
    </r>
    <r>
      <rPr>
        <b/>
        <i/>
        <sz val="11"/>
        <rFont val="Times New Roman"/>
        <family val="1"/>
        <charset val="186"/>
      </rPr>
      <t>20 000 Eur:</t>
    </r>
  </si>
  <si>
    <t>Kėdainių rajono savivaldybės tarybos</t>
  </si>
  <si>
    <t>priedas</t>
  </si>
  <si>
    <t>strateginius tikslus įgyvendinančių programų asignavimų priedai</t>
  </si>
  <si>
    <t>Kėdainių rajono savivaldybės 2022-2024 metų strateginio veiklos plano programų</t>
  </si>
  <si>
    <t>*Patvirtinta 2022 m. vasario 18 d. rajono tarybos sprendimu Nr.TS-1</t>
  </si>
  <si>
    <t>* 2022-ųjų m. asignavimai</t>
  </si>
  <si>
    <t>BENDROSIOS NUOSTATOS</t>
  </si>
  <si>
    <r>
      <t>1.</t>
    </r>
    <r>
      <rPr>
        <sz val="7"/>
        <rFont val="Times New Roman"/>
        <family val="1"/>
        <charset val="186"/>
      </rPr>
      <t xml:space="preserve">        </t>
    </r>
    <r>
      <rPr>
        <sz val="12"/>
        <rFont val="Times New Roman"/>
        <family val="1"/>
        <charset val="186"/>
      </rPr>
      <t>Pirminės asmens sveikatos priežiūros prieinamumo užtikrinimo Kėdainių raj. Pernaravos seniūnijos Langakių kaimo gyventojams programa (toliau – Programa) parengta, vadovaujantis Kėdainių rajono savivaldybės strateginio plėtros plano iki 2030 metų, II prioriteto „Aukšta gyvenimo kokybė socialiai atsakingame rajone“ 2.3. tikslo „Gyventojų sveikatos išsaugojimas ir stiprinimas“ 2.3.1. uždavinio „Modernizuoti ir optimizuoti sveikatos priežiūros įstaigų infrastruktūrą“ 2.3.1.1. priemone „Skatinti atnaujinti ir (arba) plėsti Kėdainių rajono savivaldybės asmens ir visuomenės sveikatos priežiūros įstaigų vidaus ir išorės infrastruktūrą“ ir 2.3.1.2. priemone „Skatinti atnaujinti ir (arba) plėsti Kėdainių rajono savivaldybės asmens ir visuomenės sveikatos priežiūros įstaigų medicininę įrangą, materialinę aplinką“, taip pat atitinka 2.3.2. uždavinio „Siekti gyventojų sveikatos išsaugojimo, gerinant sveikatos priežiūros paslaugų kokybę ir prieinamumą“ 2.3.2.1. priemonę „Gerinti sveikatos priežiūros paslaugas, diegti naujas bei didinti jų prieinamumą Kėdainių rajone“.</t>
    </r>
  </si>
  <si>
    <r>
      <t>2.</t>
    </r>
    <r>
      <rPr>
        <sz val="7"/>
        <rFont val="Times New Roman"/>
        <family val="1"/>
        <charset val="186"/>
      </rPr>
      <t xml:space="preserve">        </t>
    </r>
    <r>
      <rPr>
        <sz val="12"/>
        <rFont val="Times New Roman"/>
        <family val="1"/>
        <charset val="186"/>
      </rPr>
      <t xml:space="preserve">Programa parengta, atsižvelgiant į Kėdainių raj. savivaldybės tarybos 2021 m. rugpjūčio 27 d. posėdžio sprendimo Nr. TS-201 „Dėl Kėdainių rajono savivaldybės tarybos 2021 m. vasario 26 d. sprendimo Nr. TS-26 „Dėl Kėdainių rajono savivaldybės 2021 metų biudžeto tvirtinimo“ pakeitimo“ 35.14.4. p.  „Įrengti medicinos punktą Langakių kaime“. </t>
    </r>
  </si>
  <si>
    <t>VŠĮ KĖDAINIŲ PIRMINĖS SVEIKATOS PRIEŽIŪROS CENTRAS</t>
  </si>
  <si>
    <t>PIRMINĖS ASMENS SVEIKATOS PRIEŽIŪROS PRIEINAMUMO UŽTIKRINIMO KĖDAINIŲ RAJ. PERNARAVOS SENIŪNIJOS LANGAKIŲ KAIMO GYVENTOJAMS  PROGRAMOS PARAIŠKA</t>
  </si>
  <si>
    <t>5.        Kėdainių PSPC taip pat įgyvendina Europos Sąjungos finansuojamus projektus – didina darbuotojų kompetenciją, plečia paslaugų asortimentą. Nors visi atliekami darbai sudaro galimybes tenkinti gyventojų pirminės sveikatos priežiūros poreikius, tačiau turimos lėšos neužtikrina efektyviai dirbančios organizacijos statuso, ypač trūksta lėšų ambulatorijų ir kaimo medicinos punktų išlaikymui, atnaujinimui, medicinos įrangos / inventoriaus / priemonių įsigijimui, važinėjančių gydytojų transporto išlaidų kompensavimui.</t>
  </si>
  <si>
    <t>6.        Langakių kaimas užima teritoriją Kėdainių rajono pakraštyje ir gyventojai Pernaravos seniūnijos centre esančią Pernaravos ambulatoriją gali pasiekti tik automobiliais. Susisiekimo autobusu nėra. Langakių medicinos punkte dirba bendruomenės slaugytoja.</t>
  </si>
  <si>
    <t xml:space="preserve">1 lentelė </t>
  </si>
  <si>
    <t>Pirminės asmens sveikatos priežiūros paslaugų teikimo Langakių medicinos punkte rodikliai 2020–2021 m.</t>
  </si>
  <si>
    <t>TIKSLAS</t>
  </si>
  <si>
    <t>UŽDAVINIAI</t>
  </si>
  <si>
    <t>ATSAKINGAS VYKDYTOJAS</t>
  </si>
  <si>
    <r>
      <t xml:space="preserve">8. </t>
    </r>
    <r>
      <rPr>
        <sz val="7"/>
        <rFont val="Times New Roman"/>
        <family val="1"/>
        <charset val="186"/>
      </rPr>
      <t xml:space="preserve">    </t>
    </r>
    <r>
      <rPr>
        <sz val="12"/>
        <rFont val="Times New Roman"/>
        <family val="1"/>
        <charset val="186"/>
      </rPr>
      <t>Iki 2021 m. gegužės mėn. patalpas Langakių medicinos punktui Kėdainių PSPC nuomojo iš privataus asmens. 2021 m. pabaigoje Langakiuose buvo pastatytas ir sumontuotas modulinis namelis, kuriame 2022-08-01 atidarytas Langakių medicinos punktas. Tinkamam medicinos punkto funkcionavimui būtina įsigyti reikalingus baldus bei įrangą.</t>
    </r>
  </si>
  <si>
    <r>
      <t xml:space="preserve">9. </t>
    </r>
    <r>
      <rPr>
        <sz val="7"/>
        <rFont val="Times New Roman"/>
        <family val="1"/>
        <charset val="186"/>
      </rPr>
      <t xml:space="preserve">     </t>
    </r>
    <r>
      <rPr>
        <sz val="12"/>
        <rFont val="Times New Roman"/>
        <family val="1"/>
        <charset val="186"/>
      </rPr>
      <t>Užtikrinti pirminės asmens sveikatos priežiūros paslaugų prieinamumą Kėdainių rajono Langakių medicinos punkto teritorijoje gyvenantiems asmenims</t>
    </r>
  </si>
  <si>
    <r>
      <t xml:space="preserve">10. </t>
    </r>
    <r>
      <rPr>
        <sz val="7"/>
        <rFont val="Times New Roman"/>
        <family val="1"/>
        <charset val="186"/>
      </rPr>
      <t xml:space="preserve">    </t>
    </r>
    <r>
      <rPr>
        <sz val="12"/>
        <rFont val="Times New Roman"/>
        <family val="1"/>
        <charset val="186"/>
      </rPr>
      <t>Išlaikyti/garantuoti saugias bei higieninius reikalavimus atitinkančias Langakių medicinos punkto slaugytojo darbo sąlygas.</t>
    </r>
  </si>
  <si>
    <r>
      <t xml:space="preserve">11. </t>
    </r>
    <r>
      <rPr>
        <sz val="7"/>
        <rFont val="Times New Roman"/>
        <family val="1"/>
        <charset val="186"/>
      </rPr>
      <t xml:space="preserve">       </t>
    </r>
    <r>
      <rPr>
        <sz val="12"/>
        <rFont val="Times New Roman"/>
        <family val="1"/>
        <charset val="186"/>
      </rPr>
      <t>Atnaujinti/aprūpinti darbo vietą trūkstama / būtina buitine ir medicinine įranga.</t>
    </r>
  </si>
  <si>
    <r>
      <t xml:space="preserve">12. </t>
    </r>
    <r>
      <rPr>
        <sz val="7"/>
        <rFont val="Times New Roman"/>
        <family val="1"/>
        <charset val="186"/>
      </rPr>
      <t xml:space="preserve">      </t>
    </r>
    <r>
      <rPr>
        <sz val="12"/>
        <rFont val="Times New Roman"/>
        <family val="1"/>
        <charset val="186"/>
      </rPr>
      <t>VšĮ Kėdainių PSPC direktorė Joana Kleivienė.</t>
    </r>
  </si>
  <si>
    <t>LĖŠŲ POREIKIS</t>
  </si>
  <si>
    <r>
      <t xml:space="preserve">13. </t>
    </r>
    <r>
      <rPr>
        <sz val="7"/>
        <rFont val="Times New Roman"/>
        <family val="1"/>
        <charset val="186"/>
      </rPr>
      <t xml:space="preserve">      </t>
    </r>
    <r>
      <rPr>
        <sz val="12"/>
        <rFont val="Times New Roman"/>
        <family val="1"/>
        <charset val="186"/>
      </rPr>
      <t xml:space="preserve">Pirminės asmens sveikatos priežiūros prieinamumo užtikrinimo Kėdainių raj. Pernaravos seniūnijos Langakių kaimo gyventojams programai </t>
    </r>
    <r>
      <rPr>
        <b/>
        <sz val="12"/>
        <rFont val="Times New Roman"/>
        <family val="1"/>
        <charset val="186"/>
      </rPr>
      <t>2022 m</t>
    </r>
    <r>
      <rPr>
        <sz val="12"/>
        <rFont val="Times New Roman"/>
        <family val="1"/>
        <charset val="186"/>
      </rPr>
      <t xml:space="preserve">. įgyvendinti reikalingų lėšų poreikis iš Kėdainių rajono savivaldybės biudžeto lėšų – </t>
    </r>
    <r>
      <rPr>
        <b/>
        <sz val="12"/>
        <rFont val="Times New Roman"/>
        <family val="1"/>
        <charset val="186"/>
      </rPr>
      <t>8 300</t>
    </r>
    <r>
      <rPr>
        <sz val="12"/>
        <rFont val="Times New Roman"/>
        <family val="1"/>
        <charset val="186"/>
      </rPr>
      <t xml:space="preserve"> </t>
    </r>
    <r>
      <rPr>
        <b/>
        <sz val="12"/>
        <rFont val="Times New Roman"/>
        <family val="1"/>
        <charset val="186"/>
      </rPr>
      <t>Eur</t>
    </r>
    <r>
      <rPr>
        <sz val="12"/>
        <rFont val="Times New Roman"/>
        <family val="1"/>
        <charset val="186"/>
      </rPr>
      <t xml:space="preserve">  (2 lentelė):</t>
    </r>
  </si>
  <si>
    <t>2 lentelė</t>
  </si>
  <si>
    <t>Programos biudžetas</t>
  </si>
  <si>
    <t>NUMATOMI PROGRAMOS REZULTATAI</t>
  </si>
  <si>
    <t>PARENGĖ       VšĮ Kėdainių PSPC  programų koordinatorė  Jūratė Vaitonienė</t>
  </si>
  <si>
    <r>
      <t>14.</t>
    </r>
    <r>
      <rPr>
        <sz val="7"/>
        <rFont val="Times New Roman"/>
        <family val="1"/>
        <charset val="186"/>
      </rPr>
      <t xml:space="preserve">        </t>
    </r>
    <r>
      <rPr>
        <sz val="12"/>
        <rFont val="Times New Roman"/>
        <family val="1"/>
        <charset val="186"/>
      </rPr>
      <t>Langakių medicinos punkto  teritorijoje gyvenančių gyventojų, kuriems suteiktos reikalingos pirminės asmens sveikatos priežiūros (taip pat ir profilaktinio darbo) paslaugos, skaičius.</t>
    </r>
  </si>
  <si>
    <r>
      <t>15.</t>
    </r>
    <r>
      <rPr>
        <sz val="7"/>
        <rFont val="Times New Roman"/>
        <family val="1"/>
        <charset val="186"/>
      </rPr>
      <t xml:space="preserve">        </t>
    </r>
    <r>
      <rPr>
        <sz val="12"/>
        <rFont val="Times New Roman"/>
        <family val="1"/>
        <charset val="186"/>
      </rPr>
      <t>Atnaujinta / įsigyta trūkstama / būtina įranga, skaičius (kompl.).</t>
    </r>
  </si>
  <si>
    <r>
      <t>16.</t>
    </r>
    <r>
      <rPr>
        <sz val="7"/>
        <rFont val="Times New Roman"/>
        <family val="1"/>
        <charset val="186"/>
      </rPr>
      <t xml:space="preserve">        </t>
    </r>
    <r>
      <rPr>
        <sz val="12"/>
        <rFont val="Times New Roman"/>
        <family val="1"/>
        <charset val="186"/>
      </rPr>
      <t>Pagal poreikį bus atnaujinta Langakių medicinos punkto įranga, įsigytas trūkstamas medicinos inventorius, kas įgalins teikti šiuolaikinius reikalavimus atitinkančias pirminės asmens sveikatos  paslaugas kaimo gyventojams.</t>
    </r>
  </si>
  <si>
    <r>
      <t>17.</t>
    </r>
    <r>
      <rPr>
        <sz val="7"/>
        <rFont val="Times New Roman"/>
        <family val="1"/>
        <charset val="186"/>
      </rPr>
      <t xml:space="preserve">        </t>
    </r>
    <r>
      <rPr>
        <sz val="12"/>
        <rFont val="Times New Roman"/>
        <family val="1"/>
        <charset val="186"/>
      </rPr>
      <t>Padidės pirminės asmens sveikatos priežiūros paslaugų prieinamumas Langakių kaimo teritorijoje gyvenantiems gyventojams.</t>
    </r>
  </si>
  <si>
    <t>SUDERINTA   VšĮ Kėdainių PSPC direktorė Joana Kleivienė</t>
  </si>
  <si>
    <t>3.        Sveikatos netolygumų mažinimo Lietuvoje 2014–2023 m. veiksmų plane, aptariant sveikatos priežiūros prieinamumo ir kokybės skirtumus teritoriniu aspektu, nurodoma, kad skirtingas sveikatos paslaugų prieinamumas ir dėl įvairių priežasčių ribota galimybė pasinaudoti sveikatos priežiūros paslaugomis gali lemti kai kurių gyventojų grupių sveikatos netolygumų didėjimą. Sveikatos priežiūros paslaugų prieinamumas suprantamas kaip tam tikros teritorijos gyventojų realizuota galimybė gauti jiems reikiamas gydymo ar slaugymo paslaugas. Dažnai prieinamumas neatsiejamas nuo paslaugų kokybės.</t>
  </si>
  <si>
    <t>4.        Lietuvos sveikatos 2014–2025 metų programoje nurodoma, jog būtina plėtoti sveikatos infrastuktūrą ir gerinti sveikatos priežiūros paslaugų kokybę, saugą, prieinamumą ir į pacientą orientuotą sveikatos priežiūrą, sudarant galimybes gauti kokybiškas paslaugas arčiau gyvenamosios vietos.</t>
  </si>
  <si>
    <r>
      <t>7.        Langakių medicinos punkte pirminės asmens sveikatos priežiūros paslaugos teikiamos VšĮ Kėdainių pirminės sveikatos priežiūros centro (PSPC) pacientams. Langakių medicinos punkto teritorijoje gyvenančių asmenų skaičius 2021 m. duomenimis buvo 328</t>
    </r>
    <r>
      <rPr>
        <vertAlign val="superscript"/>
        <sz val="12"/>
        <rFont val="Times New Roman"/>
        <family val="1"/>
        <charset val="186"/>
      </rPr>
      <t>[1]</t>
    </r>
    <r>
      <rPr>
        <sz val="12"/>
        <rFont val="Times New Roman"/>
        <family val="1"/>
        <charset val="186"/>
      </rPr>
      <t>, pacientų apsilankymų skaičius 2020 – 2021 m. ženkliai išaugo, didėja slaugytojo atliktų procedūrų skaičius, tuo pačiu šiek tiek mažėja slaugytojų vizitų į namus skaičius  (1 lentelė).</t>
    </r>
  </si>
  <si>
    <r>
      <rPr>
        <i/>
        <vertAlign val="superscript"/>
        <sz val="9"/>
        <rFont val="Times New Roman"/>
        <family val="1"/>
        <charset val="186"/>
      </rPr>
      <t xml:space="preserve">[1] </t>
    </r>
    <r>
      <rPr>
        <i/>
        <sz val="9"/>
        <rFont val="Times New Roman"/>
        <family val="1"/>
        <charset val="186"/>
      </rPr>
      <t>Viešosios įstaigos Kėdainių pirminės sveikatos priežiūros centro 2021 metų veiklos ataskaita (PRITARTA Kėdainių rajono savivaldybės tarybos 2022 m. balandžio 15 d. sprendimu Nr. TS-101)</t>
    </r>
  </si>
  <si>
    <t>____________________________________</t>
  </si>
  <si>
    <t>2 lentelė. 2022–2024 m.  Sveikatos apsaugos (02) programos tikslai, uždaviniai, priemonės, asignavimai ir vertinimo kriterijai</t>
  </si>
  <si>
    <t>Užtikrinti 2022 metais Lietuvos Respublikos piniginės socialinės paramos nepasiturintiems gyventojams įstatymo įgyvendinimą dėl valstybės remiamų pajamų dydžio padidinimo</t>
  </si>
  <si>
    <t>Gautos kompensacijjos dalis, proc., per numatytą laikotarpį</t>
  </si>
  <si>
    <t>Teikti vienkartines išmokas įsikurti gyvenamojoje vietoje savivaldybės teritorijoje ir (ar) mėnesines kompensacijas vaiko ugdymo pagal ikimokyklinio ir priešmokyklinio ugdymo programą</t>
  </si>
  <si>
    <t>Teikti tikslines kompensacijas, išmokas neįgaliesiems</t>
  </si>
  <si>
    <t>________________________</t>
  </si>
  <si>
    <t>Atnaujintos/įrengtos ženklinimo infrastruktūros objektų skaičius Kėdainių mieste ir rajone</t>
  </si>
  <si>
    <t>Įrengta Ekstremaliųjų situacijų operacijų centro patalpa/Diegiamų šiuolaikinių elektroninių akustinių sirenų skaičius</t>
  </si>
  <si>
    <t>0/2</t>
  </si>
  <si>
    <t>*2022-ųjų m. asignavimai</t>
  </si>
  <si>
    <r>
      <rPr>
        <b/>
        <i/>
        <sz val="14"/>
        <rFont val="Times New Roman"/>
        <family val="1"/>
        <charset val="186"/>
      </rPr>
      <t>*</t>
    </r>
    <r>
      <rPr>
        <i/>
        <sz val="11"/>
        <rFont val="Times New Roman"/>
        <family val="1"/>
        <charset val="186"/>
      </rPr>
      <t>Patvirtinta 2022 m. vasario 18 d. rajono tarybos sprendimu Nr.TS-1</t>
    </r>
  </si>
  <si>
    <t xml:space="preserve"> *2022-ųjų m. asignavimai</t>
  </si>
  <si>
    <t xml:space="preserve"> 2022 -ieji m.</t>
  </si>
  <si>
    <t>6 lentelė. 2022–2024 m. Kultūros paveldo išsaugojimo, turizmo skatinimo ir vystymo  programos (06) tikslai, uždaviniai, priemonės, asignavimai vertinimo kriterijai</t>
  </si>
  <si>
    <t>5 priedas</t>
  </si>
  <si>
    <t>4 priedas</t>
  </si>
  <si>
    <t>3/24</t>
  </si>
  <si>
    <t>Užtikrinti ugdymo programų įgyvendinimą ir tinkamą ugdymo (si) aplinką  Kėdainių Dailės, Kalbų ir Muzikos mokyklose</t>
  </si>
  <si>
    <t>Tikslinių grupių asmenys, dalyvaujantys projekte/pasitenkinimo suteiktomis paslaugomis lygis penkių balų sistemoje (ne mažiau)</t>
  </si>
  <si>
    <t>Ikimokyklinio ir mokyklinio ugdymo įstaigų sveikatos kabinetų, kuriuose atliktas  remontas/ kabinetų, aprūpintų metodinėmis priemonėmis, skaičius</t>
  </si>
  <si>
    <t>Atnaujintos ir E. sveikatos IS funkcionalumui pritaikytos įrangos skaičius</t>
  </si>
  <si>
    <t xml:space="preserve">Vykdyti Pirminės asmens sveikatos priežiūros prieinamumo užtikrinimo Kėdainių r. Pernaravos seniūnijos Langakių kaimo gyventojams programą </t>
  </si>
  <si>
    <t>Įgyvendinta einamaisiais metais numatomų atlikti projekto veiklų, proc.</t>
  </si>
  <si>
    <t xml:space="preserve">Remontuoti VšĮ Kėdainių ligoninės Neurologijos ir Priėmimo–skubios pagalbos skyrius  </t>
  </si>
  <si>
    <t>Asmenų, gaunančių socialinę pašalpą ir kompensacijas, skaičius</t>
  </si>
  <si>
    <t>Mokinių, gaunančių būtiniausius mokinio reikmenis, skaičius</t>
  </si>
  <si>
    <t>Globojamų asmenų skaičius/globojamų asmenų, kuriems teikiamos paslaugos, procentas, palyginus su visais asmenimis, kuriems nustatytas paslaugos poreikis</t>
  </si>
  <si>
    <t>Socialinių darbuotojų ir atvejo vadybininkų darbui su šeimomis, patiriančiomis socialinę riziką, skaičius/šeimų, kurioms teikiamos paslaugos,  procentas, palyginus su visomis šeimomis, kurioms nustatytas paslaugos poreikis</t>
  </si>
  <si>
    <t>Vaikų, gaunančių nemokamą maitinimą, skaičius</t>
  </si>
  <si>
    <t>Asmenų, gaunančių šalpos išmokas, skaičius</t>
  </si>
  <si>
    <t>Asmenų, gaunančių išmokas vaikams, skaičius</t>
  </si>
  <si>
    <t>Neįgaliųjų, gavusių paslaugas, skaičius</t>
  </si>
  <si>
    <t>Pritaikytų būstų neįgaliesiems skaičius</t>
  </si>
  <si>
    <t>Neįgaliųjų, gavusių kompensacijas, skaičius</t>
  </si>
  <si>
    <t>Asmenų, gavusių kompensacijas, skaičius</t>
  </si>
  <si>
    <t>Asmenų, gaunančių išmokas,  skaičius, tūkst.</t>
  </si>
  <si>
    <t>Finansuoti išlaidas už  būsto suteikimą užsieniečiams, pasitraukusiems iš Ukrainos dėl Rusijos Federacijos karinių veiksmų Ukrainoje</t>
  </si>
  <si>
    <t>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</si>
  <si>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Asmenų, gaunančių išmokas, skaičius</t>
  </si>
  <si>
    <t>Asmenų, gaunančių socialines paslaugas, skaičius /asmenų, kuriems teikiamos paslaugos procentas, palyginus su visais asmenimis, kuriems nustatytas paslaugos poreikis</t>
  </si>
  <si>
    <t>Einamaisiais metais pagal poreikį atliktų  remontų socialiniuose būstuose skaičius, proc.</t>
  </si>
  <si>
    <t>Užimta vieta 2021/2022m. LKL čempionate/ žiūrovų, stebinčių rungtynes, skaičiaus vidurkis/socialinių projektų krašto bendruomenei skaičius / vasaros stovyklų kėdainiečiams vaikams skaičius</t>
  </si>
  <si>
    <t>Užimta vieta LFF pirmosios lygos pirmenybėse / žiūrovų, stebinčių rungtynes, skaičiaus vidurkis/ sportinių-mokomųjų stovyklų skaičius/išugdytų kėdainiečių, atstovaujančių FK "Nevėžis" suaugusiųjų komandoje, skaičius</t>
  </si>
  <si>
    <t>Turnyrų, kuriuose dalyvauta, skaičius/ Tarptautinių FIBA "Challenger" turnyrų, kuriuose dalyvauta, skaičius</t>
  </si>
  <si>
    <t xml:space="preserve">Organizuoti ir užtikrinti Kėdainių rajono savivaldybės Mikalojaus Daukšos viešosios bibliotekos bei jos filialų veiklą </t>
  </si>
  <si>
    <t>Česlovo Milošo premijos  laureatų skaičius</t>
  </si>
  <si>
    <t>Finansuoti Atviro jaunimo centro ir atvirųjų jaunimo erdvių veiklos projektus</t>
  </si>
  <si>
    <t>Suremontuotų viešosios bibliotekos filialų skaičius</t>
  </si>
  <si>
    <t xml:space="preserve">Įsigyti Janinos Monkutės-Marks pastatą </t>
  </si>
  <si>
    <t>Skaičius objektų, esančių Kultūros vertybių registre, kurių duomenys bus tikslinami, ir skaičius objektų, kurie planuojami įrašyti į Kultūros vertybių registrą</t>
  </si>
  <si>
    <t>Kulto pastatų, kuriems skirtas finansavimas tvarkybos darbams atlikti, skaičius</t>
  </si>
  <si>
    <t>Modernizuoti Kėdainių krašto muziejaus Daugiakultūrį centrą</t>
  </si>
  <si>
    <t>Atlikti kultūros paveldo objektų ar objektų, esančių kultūros paveldo teritorijų prieigose, tvarkybos darbus seniūnijose</t>
  </si>
  <si>
    <t xml:space="preserve">Vykdyti rezistentų paminklinio akmens ir teritorijos, apimančios masinę kapavietę, sutvarkymo darbus (Skongalio g.) </t>
  </si>
  <si>
    <t xml:space="preserve">Įgyvendinti kultūros paveldo objektų, esančių Kėdainių rajono savivaldybės teritorijoje, ir kultūros paveldo statinių, esančių Kėdainių senamiesčio dalyje, išsaugojimo darbų finansavimo programą </t>
  </si>
  <si>
    <t>Parengti Akademijos parko tvarkybos  bei techninius projektus ir atlikti darbus</t>
  </si>
  <si>
    <t>Parengta techninė dokumentacija / atlikta einamaisiais metais numatytų darbų, proc.</t>
  </si>
  <si>
    <t>Seniūnijų, kuriose vykdyta gatvių apšvietimo tinklų priežiūra ir remontas, skaičius</t>
  </si>
  <si>
    <t>Parengti projektus ir rekonstruoti/ remontuoti Janonio g., V, Svirskio g., Kruopinių g., Elevatoriaus g. (nuo pervažos ties įmonėmis), Liepų al. gatves)</t>
  </si>
  <si>
    <t>Projektų, vykdomų apmokėjimo kompensavimo būdus, skaičius</t>
  </si>
  <si>
    <t>Seniūnijų skaičius, kuriose įgyvendinamos želdynų ir želdinių apsaugos, tvarkymo, būklės stebėsenos, želdynų kūrimo, želdinių veisimo ir inventorizavimo priemonės</t>
  </si>
  <si>
    <t>Sutvarkyti naudotas padangas, kurių turėtojų nustatyti neįmanoma arba kurie neegzistuoja</t>
  </si>
  <si>
    <t xml:space="preserve">Atliktų einamaisiais metais numatytų darbų, proc. </t>
  </si>
  <si>
    <t>Paramos paraiškų pagal Lietuvos kaimo plėtros 2014–2020 metų programos priemonės „Rizikos valdymas“ veiklos srities ,,Pasėlių, gyvūnų ir augalų draudimo įmokos“, susijusios su pasėlių ir augalų, ūkinių gyvūnų draudimo įmokų kompensavimu, skaičius</t>
  </si>
  <si>
    <t>Gyvenviečių, kuriose atlikti drenažo remonto darbai, skaičius</t>
  </si>
  <si>
    <t xml:space="preserve">Suteiktų  informacinių, konsultacinių paslaugų ūkio subjektams ir asmenims pagal paklausimus skaičius, vnt. </t>
  </si>
  <si>
    <t>Subjektų, kuriems suteikta finansinė parama, skaičius</t>
  </si>
  <si>
    <t>Suorganizuotas verslininkų pagerbimo renginys ,,Verslo diena" ir nominuoti verslininkai pagal patvirtintus konkurso nuostatus</t>
  </si>
  <si>
    <t>Prašymų, į kuriuos atsakymai fiziniams asmenims pateikti per įstatymais nustatytus terminus
dalis nuo visų gautų prašymų, proc.</t>
  </si>
  <si>
    <t>Įgyvendintų korupcijos prevencijos priemonių pagal patvirtintą planą skaičius</t>
  </si>
  <si>
    <t>Užregistruotų civilinės būklės aktų skaičius</t>
  </si>
  <si>
    <t>Kompensuoti savivaldybės patirtas išlaidas valdant nepaprastąją padėtį dėl užsieniečių, pasitraukusių iš Ukrainos dėl Rusijos Federacijos karinių veiksmų Ukrainoje</t>
  </si>
  <si>
    <t>Įstaigų, kurioms kompensuojamos išlaidos / asmenų,  pasitraukusių iš Ukrainos dėl Rusijos Federacijos karinių veiksmų Ukrainoje, skaičius</t>
  </si>
  <si>
    <t>Programų, kuriose dalyvauja savivaldybė, skaičius</t>
  </si>
  <si>
    <t>Įgyvendintų ekstremaliųjų situacijų prevencijos priemonių plano vykdymo procentas</t>
  </si>
  <si>
    <t>10 priedas</t>
  </si>
  <si>
    <t xml:space="preserve">2022 m. rugsėjo 30 d. sprendimo Nr. TS-225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</si>
</sst>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L_t_-;\-* #,##0.00\ _L_t_-;_-* &quot;-&quot;??\ _L_t_-;_-@_-"/>
    <numFmt numFmtId="165" formatCode="0.0"/>
    <numFmt numFmtId="166" formatCode="#,##0.0"/>
  </numFmts>
  <fonts count="66"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9"/>
      <name val="Times New Roman"/>
      <family val="1"/>
      <charset val="186"/>
    </font>
    <font>
      <i/>
      <sz val="10"/>
      <name val="Times New Roman"/>
      <family val="1"/>
      <charset val="186"/>
    </font>
    <font>
      <sz val="10"/>
      <name val="Arial"/>
      <family val="2"/>
      <charset val="186"/>
    </font>
    <font>
      <b/>
      <sz val="11"/>
      <name val="Times New Roman"/>
      <family val="1"/>
      <charset val="186"/>
    </font>
    <font>
      <b/>
      <sz val="8"/>
      <name val="Times New Roman"/>
      <family val="1"/>
      <charset val="186"/>
    </font>
    <font>
      <sz val="12"/>
      <name val="Times New Roman"/>
      <family val="1"/>
      <charset val="186"/>
    </font>
    <font>
      <i/>
      <sz val="10"/>
      <name val="Arial"/>
      <family val="2"/>
      <charset val="186"/>
    </font>
    <font>
      <b/>
      <sz val="10"/>
      <name val="Times New Roman"/>
      <family val="1"/>
    </font>
    <font>
      <b/>
      <sz val="9"/>
      <name val="Times New Roman"/>
      <family val="1"/>
    </font>
    <font>
      <sz val="9"/>
      <name val="Times New Roman"/>
      <family val="1"/>
    </font>
    <font>
      <sz val="8"/>
      <name val="Arial"/>
      <family val="2"/>
      <charset val="186"/>
    </font>
    <font>
      <b/>
      <sz val="7"/>
      <name val="Times New Roman"/>
      <family val="1"/>
      <charset val="186"/>
    </font>
    <font>
      <sz val="11"/>
      <name val="Times New Roman"/>
      <family val="1"/>
      <charset val="186"/>
    </font>
    <font>
      <sz val="11"/>
      <name val="Arial"/>
      <family val="2"/>
      <charset val="186"/>
    </font>
    <font>
      <sz val="7"/>
      <name val="Times New Roman"/>
      <family val="1"/>
      <charset val="186"/>
    </font>
    <font>
      <u/>
      <sz val="10"/>
      <name val="Times New Roman"/>
      <family val="1"/>
      <charset val="186"/>
    </font>
    <font>
      <sz val="10"/>
      <name val="Times New Roman"/>
      <family val="1"/>
    </font>
    <font>
      <b/>
      <sz val="12"/>
      <name val="Times New Roman"/>
      <family val="1"/>
    </font>
    <font>
      <b/>
      <sz val="11"/>
      <name val="Times New Roman"/>
      <family val="1"/>
    </font>
    <font>
      <i/>
      <sz val="9"/>
      <name val="Times New Roman"/>
      <family val="1"/>
    </font>
    <font>
      <i/>
      <sz val="10"/>
      <name val="Times New Roman"/>
      <family val="1"/>
    </font>
    <font>
      <i/>
      <sz val="7"/>
      <name val="Times New Roman"/>
      <family val="1"/>
    </font>
    <font>
      <u/>
      <sz val="10"/>
      <name val="Times New Roman"/>
      <family val="1"/>
    </font>
    <font>
      <sz val="10"/>
      <color rgb="FFFF0000"/>
      <name val="Arial"/>
      <family val="2"/>
      <charset val="186"/>
    </font>
    <font>
      <sz val="10"/>
      <color rgb="FF00B050"/>
      <name val="Times New Roman"/>
      <family val="1"/>
      <charset val="186"/>
    </font>
    <font>
      <i/>
      <u/>
      <sz val="10"/>
      <name val="Times New Roman"/>
      <family val="1"/>
      <charset val="186"/>
    </font>
    <font>
      <sz val="9"/>
      <color theme="1"/>
      <name val="Times New Roman"/>
      <family val="1"/>
      <charset val="186"/>
    </font>
    <font>
      <b/>
      <sz val="9"/>
      <color theme="1"/>
      <name val="Times New Roman"/>
      <family val="1"/>
      <charset val="186"/>
    </font>
    <font>
      <i/>
      <u/>
      <sz val="9"/>
      <name val="Times New Roman"/>
      <family val="1"/>
      <charset val="186"/>
    </font>
    <font>
      <sz val="12"/>
      <name val="Times New Roman"/>
      <family val="1"/>
    </font>
    <font>
      <sz val="10"/>
      <color rgb="FFFF0000"/>
      <name val="Times New Roman"/>
      <family val="1"/>
    </font>
    <font>
      <sz val="9"/>
      <color rgb="FFFF0000"/>
      <name val="Times New Roman"/>
      <family val="1"/>
      <charset val="186"/>
    </font>
    <font>
      <i/>
      <sz val="8"/>
      <name val="Times New Roman"/>
      <family val="1"/>
    </font>
    <font>
      <b/>
      <sz val="10"/>
      <name val="Arial"/>
      <family val="2"/>
      <charset val="186"/>
    </font>
    <font>
      <b/>
      <sz val="10"/>
      <color rgb="FFFF0000"/>
      <name val="Times New Roman"/>
      <family val="1"/>
      <charset val="186"/>
    </font>
    <font>
      <b/>
      <sz val="12"/>
      <color rgb="FFFF0000"/>
      <name val="Times New Roman"/>
      <family val="1"/>
      <charset val="186"/>
    </font>
    <font>
      <sz val="12"/>
      <color rgb="FFFF0000"/>
      <name val="Times New Roman"/>
      <family val="1"/>
      <charset val="186"/>
    </font>
    <font>
      <sz val="10.5"/>
      <name val="Times New Roman"/>
      <family val="1"/>
      <charset val="186"/>
    </font>
    <font>
      <b/>
      <sz val="10.5"/>
      <name val="Times New Roman"/>
      <family val="1"/>
      <charset val="186"/>
    </font>
    <font>
      <b/>
      <i/>
      <sz val="11"/>
      <name val="Times New Roman"/>
      <family val="1"/>
      <charset val="186"/>
    </font>
    <font>
      <b/>
      <sz val="14"/>
      <name val="Times New Roman"/>
      <family val="1"/>
      <charset val="186"/>
    </font>
    <font>
      <vertAlign val="superscript"/>
      <sz val="12"/>
      <name val="Times New Roman"/>
      <family val="1"/>
      <charset val="186"/>
    </font>
    <font>
      <i/>
      <vertAlign val="superscript"/>
      <sz val="9"/>
      <name val="Times New Roman"/>
      <family val="1"/>
      <charset val="186"/>
    </font>
    <font>
      <i/>
      <sz val="11"/>
      <name val="Times New Roman"/>
      <family val="1"/>
      <charset val="186"/>
    </font>
    <font>
      <b/>
      <i/>
      <sz val="14"/>
      <name val="Times New Roman"/>
      <family val="1"/>
      <charset val="186"/>
    </font>
    <font>
      <sz val="10"/>
      <color rgb="FFC00000"/>
      <name val="Arial"/>
      <family val="2"/>
      <charset val="186"/>
    </font>
    <font>
      <sz val="10"/>
      <color rgb="FFC00000"/>
      <name val="Times New Roman"/>
      <family val="1"/>
      <charset val="186"/>
    </font>
    <font>
      <sz val="11"/>
      <color rgb="FFC00000"/>
      <name val="Times New Roman"/>
      <family val="1"/>
      <charset val="186"/>
    </font>
    <font>
      <b/>
      <sz val="10"/>
      <color rgb="FFC00000"/>
      <name val="Times New Roman"/>
      <family val="1"/>
      <charset val="186"/>
    </font>
    <font>
      <sz val="9"/>
      <color rgb="FFC00000"/>
      <name val="Times New Roman"/>
      <family val="1"/>
      <charset val="186"/>
    </font>
    <font>
      <b/>
      <sz val="9"/>
      <color rgb="FFC00000"/>
      <name val="Times New Roman"/>
      <family val="1"/>
      <charset val="186"/>
    </font>
    <font>
      <sz val="10"/>
      <color rgb="FFC00000"/>
      <name val="Times New Roman"/>
      <family val="1"/>
    </font>
    <font>
      <b/>
      <sz val="10"/>
      <color rgb="FFC00000"/>
      <name val="Times New Roman"/>
      <family val="1"/>
    </font>
    <font>
      <sz val="9"/>
      <color rgb="FFC00000"/>
      <name val="Times New Roman"/>
      <family val="1"/>
    </font>
    <font>
      <i/>
      <sz val="10"/>
      <color rgb="FFC00000"/>
      <name val="Times New Roman"/>
      <family val="1"/>
      <charset val="186"/>
    </font>
    <font>
      <i/>
      <sz val="9"/>
      <color theme="1"/>
      <name val="Times New Roman"/>
      <family val="1"/>
      <charset val="186"/>
    </font>
    <font>
      <sz val="12"/>
      <color theme="0"/>
      <name val="Times New Roman"/>
      <family val="1"/>
      <charset val="186"/>
    </font>
    <font>
      <i/>
      <sz val="8"/>
      <name val="Times New Roman"/>
      <family val="1"/>
      <charset val="186"/>
    </font>
    <font>
      <i/>
      <u/>
      <sz val="8"/>
      <name val="Times New Roman"/>
      <family val="1"/>
      <charset val="186"/>
    </font>
  </fonts>
  <fills count="18">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3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9" tint="0.59999389629810485"/>
        <bgColor indexed="26"/>
      </patternFill>
    </fill>
    <fill>
      <patternFill patternType="solid">
        <fgColor theme="0"/>
        <bgColor indexed="26"/>
      </patternFill>
    </fill>
    <fill>
      <patternFill patternType="solid">
        <fgColor theme="9" tint="0.59999389629810485"/>
        <bgColor indexed="9"/>
      </patternFill>
    </fill>
    <fill>
      <patternFill patternType="solid">
        <fgColor theme="9" tint="0.39997558519241921"/>
        <bgColor indexed="9"/>
      </patternFill>
    </fill>
    <fill>
      <patternFill patternType="solid">
        <fgColor theme="4" tint="0.79998168889431442"/>
        <bgColor indexed="64"/>
      </patternFill>
    </fill>
    <fill>
      <patternFill patternType="solid">
        <fgColor rgb="FFD0DDE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medium">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2">
    <xf numFmtId="0" fontId="0" fillId="0" borderId="0"/>
    <xf numFmtId="0" fontId="9" fillId="0" borderId="0"/>
    <xf numFmtId="0" fontId="1" fillId="0" borderId="0"/>
    <xf numFmtId="164" fontId="9" fillId="0" borderId="0" applyFont="0" applyFill="0" applyBorder="0" applyAlignment="0" applyProtection="0"/>
    <xf numFmtId="0" fontId="9" fillId="0" borderId="0"/>
    <xf numFmtId="0" fontId="9" fillId="0" borderId="0"/>
    <xf numFmtId="0" fontId="1"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0" fontId="1" fillId="0" borderId="0"/>
  </cellStyleXfs>
  <cellXfs count="1044">
    <xf numFmtId="0" fontId="0" fillId="0" borderId="0" xfId="0"/>
    <xf numFmtId="0" fontId="2" fillId="2" borderId="1" xfId="0" applyFont="1" applyFill="1" applyBorder="1" applyAlignment="1">
      <alignment vertical="top" wrapText="1"/>
    </xf>
    <xf numFmtId="165" fontId="2" fillId="2" borderId="1" xfId="0" applyNumberFormat="1" applyFont="1" applyFill="1" applyBorder="1" applyAlignment="1">
      <alignment horizontal="left" vertical="top" wrapText="1"/>
    </xf>
    <xf numFmtId="0" fontId="9" fillId="0" borderId="0" xfId="0" applyFont="1"/>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49" fontId="6" fillId="0" borderId="1" xfId="0" applyNumberFormat="1" applyFont="1" applyBorder="1" applyAlignment="1">
      <alignment vertical="top" wrapText="1"/>
    </xf>
    <xf numFmtId="0" fontId="16" fillId="0" borderId="0" xfId="0" applyFont="1" applyAlignment="1">
      <alignment wrapText="1"/>
    </xf>
    <xf numFmtId="0" fontId="15" fillId="0" borderId="0" xfId="0" applyFont="1" applyAlignment="1">
      <alignment wrapText="1"/>
    </xf>
    <xf numFmtId="0" fontId="9" fillId="2" borderId="0" xfId="0" applyFont="1" applyFill="1"/>
    <xf numFmtId="0" fontId="9" fillId="2" borderId="0" xfId="0" applyFont="1" applyFill="1" applyAlignment="1">
      <alignment horizontal="center"/>
    </xf>
    <xf numFmtId="3" fontId="2" fillId="2" borderId="1" xfId="0" applyNumberFormat="1" applyFont="1" applyFill="1" applyBorder="1" applyAlignment="1">
      <alignment vertical="top" wrapText="1"/>
    </xf>
    <xf numFmtId="0" fontId="9" fillId="0" borderId="0" xfId="0" applyFont="1" applyAlignment="1">
      <alignment horizontal="left"/>
    </xf>
    <xf numFmtId="0" fontId="2" fillId="2" borderId="0" xfId="0" applyFont="1" applyFill="1"/>
    <xf numFmtId="0" fontId="13" fillId="2" borderId="0" xfId="0" applyFont="1" applyFill="1"/>
    <xf numFmtId="49" fontId="6" fillId="2" borderId="1" xfId="0" applyNumberFormat="1" applyFont="1" applyFill="1" applyBorder="1" applyAlignment="1">
      <alignment horizontal="right" vertical="top" wrapText="1"/>
    </xf>
    <xf numFmtId="49" fontId="1" fillId="2" borderId="1" xfId="0" applyNumberFormat="1" applyFont="1" applyFill="1" applyBorder="1" applyAlignment="1">
      <alignment horizontal="left" vertical="top" wrapText="1"/>
    </xf>
    <xf numFmtId="165" fontId="18" fillId="0" borderId="1" xfId="0" applyNumberFormat="1" applyFont="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left" vertical="top" wrapText="1"/>
    </xf>
    <xf numFmtId="165" fontId="11" fillId="0" borderId="1" xfId="0" applyNumberFormat="1" applyFont="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applyAlignment="1">
      <alignment vertical="top" wrapText="1"/>
    </xf>
    <xf numFmtId="49" fontId="3" fillId="0" borderId="6" xfId="0" applyNumberFormat="1" applyFont="1" applyBorder="1" applyAlignment="1">
      <alignment horizontal="right" vertical="top" wrapText="1"/>
    </xf>
    <xf numFmtId="49" fontId="1" fillId="3"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textRotation="90" wrapText="1"/>
    </xf>
    <xf numFmtId="49" fontId="1" fillId="2" borderId="1" xfId="0" applyNumberFormat="1" applyFont="1" applyFill="1" applyBorder="1" applyAlignment="1">
      <alignment horizontal="center" vertical="center" textRotation="90" wrapText="1"/>
    </xf>
    <xf numFmtId="49" fontId="10" fillId="2" borderId="1" xfId="0" applyNumberFormat="1" applyFont="1" applyFill="1" applyBorder="1" applyAlignment="1">
      <alignment horizontal="center" vertical="center" textRotation="90" wrapText="1"/>
    </xf>
    <xf numFmtId="0" fontId="9" fillId="0" borderId="0" xfId="0" applyFont="1" applyAlignment="1">
      <alignment horizontal="right"/>
    </xf>
    <xf numFmtId="165" fontId="1" fillId="5" borderId="1" xfId="0" applyNumberFormat="1" applyFont="1" applyFill="1" applyBorder="1" applyAlignment="1">
      <alignment vertical="top" wrapText="1"/>
    </xf>
    <xf numFmtId="3" fontId="1" fillId="5" borderId="1" xfId="0" applyNumberFormat="1" applyFont="1" applyFill="1" applyBorder="1" applyAlignment="1">
      <alignment horizontal="left" vertical="top" wrapText="1"/>
    </xf>
    <xf numFmtId="49" fontId="10" fillId="0" borderId="6" xfId="0" applyNumberFormat="1" applyFont="1" applyBorder="1" applyAlignment="1">
      <alignment horizontal="right" vertical="top" wrapText="1"/>
    </xf>
    <xf numFmtId="165" fontId="11" fillId="5" borderId="1" xfId="0" applyNumberFormat="1" applyFont="1" applyFill="1" applyBorder="1" applyAlignment="1">
      <alignment horizontal="left" vertical="top" wrapText="1"/>
    </xf>
    <xf numFmtId="49" fontId="10" fillId="0" borderId="1" xfId="6" applyNumberFormat="1" applyFont="1" applyBorder="1" applyAlignment="1">
      <alignment horizontal="right" wrapText="1"/>
    </xf>
    <xf numFmtId="0" fontId="6" fillId="0" borderId="1" xfId="6" applyFont="1" applyBorder="1" applyAlignment="1">
      <alignment horizontal="left" wrapText="1"/>
    </xf>
    <xf numFmtId="0" fontId="6" fillId="0" borderId="1" xfId="6" applyFont="1" applyBorder="1" applyAlignment="1">
      <alignment horizontal="right" wrapText="1"/>
    </xf>
    <xf numFmtId="0" fontId="5" fillId="5" borderId="1" xfId="6" applyFont="1" applyFill="1" applyBorder="1" applyAlignment="1">
      <alignment horizontal="right" vertical="top" wrapText="1"/>
    </xf>
    <xf numFmtId="165" fontId="10" fillId="5" borderId="1" xfId="0" applyNumberFormat="1" applyFont="1" applyFill="1" applyBorder="1" applyAlignment="1">
      <alignment horizontal="left" vertical="top" wrapText="1"/>
    </xf>
    <xf numFmtId="49" fontId="3" fillId="5" borderId="1" xfId="0" applyNumberFormat="1"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1" fillId="0" borderId="1" xfId="4" applyNumberFormat="1" applyFont="1" applyBorder="1" applyAlignment="1">
      <alignment wrapText="1"/>
    </xf>
    <xf numFmtId="166" fontId="3" fillId="2" borderId="1" xfId="0" applyNumberFormat="1" applyFont="1" applyFill="1" applyBorder="1" applyAlignment="1">
      <alignment horizontal="right" vertical="center" wrapText="1"/>
    </xf>
    <xf numFmtId="166" fontId="6" fillId="5" borderId="1" xfId="0" applyNumberFormat="1" applyFont="1" applyFill="1" applyBorder="1" applyAlignment="1">
      <alignment vertical="top" wrapText="1"/>
    </xf>
    <xf numFmtId="49" fontId="1" fillId="0" borderId="0" xfId="0" applyNumberFormat="1" applyFont="1" applyAlignment="1">
      <alignment horizontal="center" vertical="top" wrapText="1"/>
    </xf>
    <xf numFmtId="49" fontId="6" fillId="5" borderId="1" xfId="0" applyNumberFormat="1" applyFont="1" applyFill="1" applyBorder="1" applyAlignment="1">
      <alignment horizontal="center" vertical="top" wrapText="1"/>
    </xf>
    <xf numFmtId="166" fontId="4" fillId="6" borderId="1" xfId="6" applyNumberFormat="1" applyFont="1" applyFill="1" applyBorder="1" applyAlignment="1">
      <alignment vertical="top" wrapText="1"/>
    </xf>
    <xf numFmtId="166" fontId="10" fillId="6" borderId="1" xfId="6" applyNumberFormat="1" applyFont="1" applyFill="1" applyBorder="1" applyAlignment="1">
      <alignment vertical="top" wrapText="1"/>
    </xf>
    <xf numFmtId="166" fontId="6" fillId="6" borderId="1" xfId="6" applyNumberFormat="1" applyFont="1" applyFill="1" applyBorder="1" applyAlignment="1">
      <alignment vertical="top" wrapText="1"/>
    </xf>
    <xf numFmtId="0" fontId="9" fillId="5" borderId="0" xfId="0" applyFont="1" applyFill="1"/>
    <xf numFmtId="166" fontId="18" fillId="5" borderId="1" xfId="0" applyNumberFormat="1" applyFont="1" applyFill="1" applyBorder="1" applyAlignment="1">
      <alignment horizontal="right" vertical="top" wrapText="1"/>
    </xf>
    <xf numFmtId="49" fontId="6" fillId="0" borderId="8" xfId="0" applyNumberFormat="1" applyFont="1" applyBorder="1" applyAlignment="1">
      <alignment horizontal="center" vertical="top" wrapText="1"/>
    </xf>
    <xf numFmtId="49" fontId="10" fillId="0" borderId="8" xfId="0" applyNumberFormat="1" applyFont="1" applyBorder="1" applyAlignment="1">
      <alignment horizontal="right" vertical="top" wrapText="1"/>
    </xf>
    <xf numFmtId="49" fontId="10" fillId="2" borderId="8" xfId="0" applyNumberFormat="1" applyFont="1" applyFill="1" applyBorder="1" applyAlignment="1">
      <alignment horizontal="center" vertical="center" textRotation="90" wrapText="1"/>
    </xf>
    <xf numFmtId="49" fontId="6" fillId="5" borderId="1" xfId="0" applyNumberFormat="1" applyFont="1" applyFill="1" applyBorder="1" applyAlignment="1">
      <alignment vertical="top" wrapText="1"/>
    </xf>
    <xf numFmtId="0" fontId="10" fillId="0" borderId="1" xfId="6" applyFont="1" applyBorder="1" applyAlignment="1">
      <alignment horizontal="left" wrapText="1"/>
    </xf>
    <xf numFmtId="49" fontId="4" fillId="6" borderId="1" xfId="0" applyNumberFormat="1" applyFont="1" applyFill="1" applyBorder="1" applyAlignment="1">
      <alignment horizontal="right" vertical="center" wrapText="1"/>
    </xf>
    <xf numFmtId="0" fontId="6" fillId="5" borderId="1" xfId="0" applyFont="1" applyFill="1" applyBorder="1" applyAlignment="1">
      <alignment horizontal="right" vertical="top" wrapText="1"/>
    </xf>
    <xf numFmtId="166" fontId="21" fillId="5" borderId="1" xfId="0" applyNumberFormat="1" applyFont="1" applyFill="1" applyBorder="1" applyAlignment="1">
      <alignment horizontal="right" vertical="top" wrapText="1"/>
    </xf>
    <xf numFmtId="49" fontId="6" fillId="5" borderId="1" xfId="0" applyNumberFormat="1" applyFont="1" applyFill="1" applyBorder="1" applyAlignment="1">
      <alignment horizontal="left" vertical="center" wrapText="1"/>
    </xf>
    <xf numFmtId="3" fontId="2" fillId="5" borderId="1" xfId="0" applyNumberFormat="1" applyFont="1" applyFill="1" applyBorder="1" applyAlignment="1">
      <alignment vertical="top" wrapText="1"/>
    </xf>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right" vertical="top" wrapText="1"/>
    </xf>
    <xf numFmtId="166" fontId="8" fillId="5" borderId="1" xfId="0" applyNumberFormat="1" applyFont="1" applyFill="1" applyBorder="1" applyAlignment="1">
      <alignment vertical="top" wrapText="1"/>
    </xf>
    <xf numFmtId="4" fontId="5" fillId="5" borderId="1" xfId="0" applyNumberFormat="1" applyFont="1" applyFill="1" applyBorder="1" applyAlignment="1">
      <alignment horizontal="left" vertical="top" wrapText="1"/>
    </xf>
    <xf numFmtId="4" fontId="1"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center" textRotation="90" wrapText="1"/>
    </xf>
    <xf numFmtId="49" fontId="1" fillId="5" borderId="1" xfId="0" applyNumberFormat="1" applyFont="1" applyFill="1" applyBorder="1" applyAlignment="1">
      <alignment horizontal="center" vertical="center" textRotation="90" wrapText="1"/>
    </xf>
    <xf numFmtId="4" fontId="1" fillId="5" borderId="1" xfId="0" applyNumberFormat="1" applyFont="1" applyFill="1" applyBorder="1" applyAlignment="1">
      <alignment vertical="top" wrapText="1"/>
    </xf>
    <xf numFmtId="49" fontId="3" fillId="5" borderId="1" xfId="0" applyNumberFormat="1" applyFont="1" applyFill="1" applyBorder="1" applyAlignment="1">
      <alignment vertical="top" wrapText="1"/>
    </xf>
    <xf numFmtId="165" fontId="3" fillId="5" borderId="1" xfId="0" applyNumberFormat="1" applyFont="1" applyFill="1" applyBorder="1" applyAlignment="1">
      <alignment horizontal="left" vertical="top" wrapText="1"/>
    </xf>
    <xf numFmtId="165" fontId="18" fillId="5" borderId="1" xfId="0" applyNumberFormat="1" applyFont="1" applyFill="1" applyBorder="1" applyAlignment="1">
      <alignment horizontal="left" vertical="top" wrapText="1"/>
    </xf>
    <xf numFmtId="166" fontId="3" fillId="5" borderId="1" xfId="0" applyNumberFormat="1" applyFont="1" applyFill="1" applyBorder="1" applyAlignment="1">
      <alignment horizontal="right" vertical="top" wrapText="1"/>
    </xf>
    <xf numFmtId="3" fontId="2" fillId="5" borderId="1" xfId="0" applyNumberFormat="1" applyFont="1" applyFill="1" applyBorder="1" applyAlignment="1">
      <alignment horizontal="right" vertical="top" wrapText="1"/>
    </xf>
    <xf numFmtId="3" fontId="5" fillId="5" borderId="1" xfId="0" applyNumberFormat="1" applyFont="1" applyFill="1" applyBorder="1" applyAlignment="1">
      <alignment horizontal="right" vertical="top" wrapText="1"/>
    </xf>
    <xf numFmtId="166" fontId="23" fillId="5" borderId="1" xfId="0" applyNumberFormat="1" applyFont="1" applyFill="1" applyBorder="1" applyAlignment="1">
      <alignment vertical="top" wrapText="1"/>
    </xf>
    <xf numFmtId="0" fontId="9" fillId="5" borderId="0" xfId="0" applyFont="1" applyFill="1" applyAlignment="1">
      <alignment horizontal="right"/>
    </xf>
    <xf numFmtId="166" fontId="6" fillId="9" borderId="1" xfId="0" applyNumberFormat="1" applyFont="1" applyFill="1" applyBorder="1" applyAlignment="1">
      <alignment vertical="top" wrapText="1"/>
    </xf>
    <xf numFmtId="166" fontId="6" fillId="9" borderId="1" xfId="0" applyNumberFormat="1" applyFont="1" applyFill="1" applyBorder="1" applyAlignment="1">
      <alignment horizontal="right" vertical="top" wrapText="1"/>
    </xf>
    <xf numFmtId="0" fontId="1" fillId="5" borderId="0" xfId="0" applyFont="1" applyFill="1"/>
    <xf numFmtId="166" fontId="10" fillId="9" borderId="1" xfId="0" applyNumberFormat="1" applyFont="1" applyFill="1" applyBorder="1" applyAlignment="1">
      <alignment vertical="top" wrapText="1"/>
    </xf>
    <xf numFmtId="0" fontId="6" fillId="5" borderId="0" xfId="6" applyFont="1" applyFill="1" applyAlignment="1">
      <alignment horizontal="center"/>
    </xf>
    <xf numFmtId="0" fontId="6" fillId="5" borderId="0" xfId="0" applyFont="1" applyFill="1" applyAlignment="1">
      <alignment horizontal="center" vertical="center" wrapText="1"/>
    </xf>
    <xf numFmtId="166" fontId="4" fillId="9" borderId="1" xfId="0" applyNumberFormat="1" applyFont="1" applyFill="1" applyBorder="1" applyAlignment="1">
      <alignment horizontal="right" vertical="top" wrapText="1"/>
    </xf>
    <xf numFmtId="166" fontId="6" fillId="10" borderId="1" xfId="0" applyNumberFormat="1" applyFont="1" applyFill="1" applyBorder="1" applyAlignment="1">
      <alignment vertical="top" wrapText="1"/>
    </xf>
    <xf numFmtId="0" fontId="9" fillId="5" borderId="0" xfId="0" applyFont="1" applyFill="1" applyAlignment="1">
      <alignment horizontal="center"/>
    </xf>
    <xf numFmtId="0" fontId="2" fillId="5" borderId="0" xfId="0" applyFont="1" applyFill="1"/>
    <xf numFmtId="49" fontId="1" fillId="5" borderId="0" xfId="0" applyNumberFormat="1" applyFont="1" applyFill="1" applyAlignment="1">
      <alignment horizontal="center" vertical="top"/>
    </xf>
    <xf numFmtId="49" fontId="6" fillId="5" borderId="0" xfId="0" applyNumberFormat="1" applyFont="1" applyFill="1" applyAlignment="1">
      <alignment horizontal="center" vertical="top"/>
    </xf>
    <xf numFmtId="49" fontId="3" fillId="5" borderId="0" xfId="0" applyNumberFormat="1" applyFont="1" applyFill="1" applyAlignment="1">
      <alignment horizontal="center" vertical="top"/>
    </xf>
    <xf numFmtId="0" fontId="3" fillId="5" borderId="0" xfId="0" applyFont="1" applyFill="1" applyAlignment="1">
      <alignment horizontal="center" vertical="top"/>
    </xf>
    <xf numFmtId="49" fontId="10" fillId="0" borderId="1" xfId="6" applyNumberFormat="1" applyFont="1" applyBorder="1" applyAlignment="1">
      <alignment vertical="top" wrapText="1"/>
    </xf>
    <xf numFmtId="49" fontId="1" fillId="0" borderId="2" xfId="0" applyNumberFormat="1" applyFont="1" applyBorder="1" applyAlignment="1">
      <alignment horizontal="left" vertical="top" wrapText="1"/>
    </xf>
    <xf numFmtId="0" fontId="10" fillId="5" borderId="1" xfId="0" applyFont="1" applyFill="1" applyBorder="1" applyAlignment="1">
      <alignment horizontal="right" vertical="top" wrapText="1"/>
    </xf>
    <xf numFmtId="0" fontId="20" fillId="2" borderId="0" xfId="0" applyFont="1" applyFill="1"/>
    <xf numFmtId="49" fontId="1" fillId="0" borderId="2" xfId="0" applyNumberFormat="1" applyFont="1" applyBorder="1" applyAlignment="1">
      <alignment horizontal="right" vertical="top" wrapText="1"/>
    </xf>
    <xf numFmtId="166" fontId="1" fillId="5" borderId="1" xfId="4" applyNumberFormat="1" applyFont="1" applyFill="1" applyBorder="1" applyAlignment="1">
      <alignment vertical="top" wrapText="1"/>
    </xf>
    <xf numFmtId="0" fontId="23" fillId="0" borderId="0" xfId="0" applyFont="1" applyAlignment="1">
      <alignment vertical="top" wrapText="1"/>
    </xf>
    <xf numFmtId="49" fontId="25" fillId="0" borderId="1" xfId="0" applyNumberFormat="1" applyFont="1" applyBorder="1" applyAlignment="1">
      <alignment vertical="top" wrapText="1"/>
    </xf>
    <xf numFmtId="49" fontId="14" fillId="0" borderId="1" xfId="0" applyNumberFormat="1" applyFont="1" applyBorder="1" applyAlignment="1">
      <alignment vertical="top" wrapText="1"/>
    </xf>
    <xf numFmtId="166" fontId="23" fillId="5" borderId="1" xfId="0" applyNumberFormat="1" applyFont="1" applyFill="1" applyBorder="1" applyAlignment="1">
      <alignment horizontal="right" vertical="top" wrapText="1"/>
    </xf>
    <xf numFmtId="165" fontId="23" fillId="5" borderId="1" xfId="0" applyNumberFormat="1" applyFont="1" applyFill="1" applyBorder="1" applyAlignment="1">
      <alignment vertical="top" wrapText="1"/>
    </xf>
    <xf numFmtId="166" fontId="1" fillId="9" borderId="1" xfId="0" applyNumberFormat="1" applyFont="1" applyFill="1" applyBorder="1" applyAlignment="1">
      <alignment horizontal="right" vertical="top" wrapText="1"/>
    </xf>
    <xf numFmtId="166" fontId="1" fillId="5" borderId="1" xfId="4" applyNumberFormat="1" applyFont="1" applyFill="1" applyBorder="1" applyAlignment="1">
      <alignment horizontal="right" wrapText="1"/>
    </xf>
    <xf numFmtId="166" fontId="1" fillId="5" borderId="1" xfId="4" applyNumberFormat="1" applyFont="1" applyFill="1" applyBorder="1" applyAlignment="1">
      <alignment wrapText="1"/>
    </xf>
    <xf numFmtId="49" fontId="8" fillId="5" borderId="8" xfId="0" applyNumberFormat="1" applyFont="1" applyFill="1" applyBorder="1" applyAlignment="1">
      <alignment horizontal="center" vertical="top" wrapText="1"/>
    </xf>
    <xf numFmtId="166" fontId="23" fillId="5" borderId="1" xfId="4" applyNumberFormat="1" applyFont="1" applyFill="1" applyBorder="1" applyAlignment="1">
      <alignment horizontal="right" wrapText="1"/>
    </xf>
    <xf numFmtId="166" fontId="23" fillId="5" borderId="1" xfId="4" applyNumberFormat="1" applyFont="1" applyFill="1" applyBorder="1" applyAlignment="1">
      <alignment wrapText="1"/>
    </xf>
    <xf numFmtId="166" fontId="1" fillId="9" borderId="1" xfId="0" applyNumberFormat="1" applyFont="1" applyFill="1" applyBorder="1" applyAlignment="1">
      <alignment vertical="top" wrapText="1"/>
    </xf>
    <xf numFmtId="166" fontId="10" fillId="9" borderId="1" xfId="6" applyNumberFormat="1" applyFont="1" applyFill="1" applyBorder="1" applyAlignment="1">
      <alignment vertical="top" wrapText="1"/>
    </xf>
    <xf numFmtId="166" fontId="6" fillId="9" borderId="1" xfId="6" applyNumberFormat="1" applyFont="1" applyFill="1" applyBorder="1" applyAlignment="1">
      <alignment horizontal="right" vertical="top" wrapText="1"/>
    </xf>
    <xf numFmtId="166" fontId="10" fillId="9" borderId="1" xfId="6" applyNumberFormat="1" applyFont="1" applyFill="1" applyBorder="1" applyAlignment="1">
      <alignment horizontal="right" vertical="top" wrapText="1"/>
    </xf>
    <xf numFmtId="166" fontId="6" fillId="9" borderId="1" xfId="6" applyNumberFormat="1" applyFont="1" applyFill="1" applyBorder="1" applyAlignment="1">
      <alignment vertical="top" wrapText="1"/>
    </xf>
    <xf numFmtId="0" fontId="1" fillId="0" borderId="6" xfId="0" applyFont="1" applyBorder="1" applyAlignment="1" applyProtection="1">
      <alignment vertical="top" wrapText="1" readingOrder="1"/>
      <protection locked="0"/>
    </xf>
    <xf numFmtId="0" fontId="1" fillId="0" borderId="1" xfId="0" applyFont="1" applyBorder="1" applyAlignment="1" applyProtection="1">
      <alignment vertical="top" wrapText="1" readingOrder="1"/>
      <protection locked="0"/>
    </xf>
    <xf numFmtId="166" fontId="1" fillId="5" borderId="1" xfId="4" applyNumberFormat="1" applyFont="1" applyFill="1" applyBorder="1" applyAlignment="1">
      <alignment horizontal="right" vertical="top" wrapText="1"/>
    </xf>
    <xf numFmtId="0" fontId="6" fillId="5" borderId="0" xfId="0" applyFont="1" applyFill="1" applyAlignment="1">
      <alignment horizontal="right" vertical="center" wrapText="1"/>
    </xf>
    <xf numFmtId="166" fontId="1" fillId="5" borderId="1" xfId="0" applyNumberFormat="1" applyFont="1" applyFill="1" applyBorder="1" applyAlignment="1">
      <alignment vertical="top"/>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9" fillId="5" borderId="0" xfId="0" applyFont="1" applyFill="1" applyAlignment="1">
      <alignment horizontal="left"/>
    </xf>
    <xf numFmtId="0" fontId="1" fillId="5" borderId="0" xfId="0" applyFont="1" applyFill="1" applyAlignment="1">
      <alignment wrapText="1"/>
    </xf>
    <xf numFmtId="166" fontId="14" fillId="9" borderId="1" xfId="0" applyNumberFormat="1" applyFont="1" applyFill="1" applyBorder="1" applyAlignment="1">
      <alignment vertical="top" wrapText="1"/>
    </xf>
    <xf numFmtId="166" fontId="10" fillId="9" borderId="8" xfId="0" applyNumberFormat="1" applyFont="1" applyFill="1" applyBorder="1" applyAlignment="1">
      <alignment vertical="top" wrapText="1"/>
    </xf>
    <xf numFmtId="49" fontId="6" fillId="5" borderId="0" xfId="6" applyNumberFormat="1" applyFont="1" applyFill="1" applyAlignment="1">
      <alignment horizontal="right"/>
    </xf>
    <xf numFmtId="49" fontId="6" fillId="5" borderId="0" xfId="6" applyNumberFormat="1" applyFont="1" applyFill="1" applyAlignment="1">
      <alignment horizontal="center"/>
    </xf>
    <xf numFmtId="0" fontId="6" fillId="5" borderId="0" xfId="6" applyFont="1" applyFill="1" applyAlignment="1">
      <alignment horizontal="left"/>
    </xf>
    <xf numFmtId="0" fontId="1" fillId="9" borderId="1" xfId="0" applyFont="1" applyFill="1" applyBorder="1" applyAlignment="1">
      <alignment horizontal="left" vertical="top" wrapText="1"/>
    </xf>
    <xf numFmtId="49" fontId="7" fillId="5" borderId="8" xfId="0" applyNumberFormat="1" applyFont="1" applyFill="1" applyBorder="1" applyAlignment="1">
      <alignment horizontal="center" vertical="top" wrapText="1"/>
    </xf>
    <xf numFmtId="0" fontId="14" fillId="0" borderId="0" xfId="0" applyFont="1" applyAlignment="1">
      <alignment vertical="top" wrapText="1"/>
    </xf>
    <xf numFmtId="0" fontId="26" fillId="5" borderId="1" xfId="0" applyFont="1" applyFill="1" applyBorder="1" applyAlignment="1">
      <alignment vertical="top" wrapText="1"/>
    </xf>
    <xf numFmtId="0" fontId="1" fillId="0" borderId="1" xfId="0" applyFont="1" applyBorder="1" applyAlignment="1" applyProtection="1">
      <alignment vertical="top" wrapText="1"/>
      <protection hidden="1"/>
    </xf>
    <xf numFmtId="0" fontId="23" fillId="0" borderId="0" xfId="0" applyFont="1" applyAlignment="1">
      <alignment horizontal="center" vertical="top" wrapText="1"/>
    </xf>
    <xf numFmtId="0" fontId="23" fillId="0" borderId="0" xfId="0" applyFont="1"/>
    <xf numFmtId="49" fontId="14" fillId="5" borderId="1" xfId="0" applyNumberFormat="1" applyFont="1" applyFill="1" applyBorder="1" applyAlignment="1">
      <alignment horizontal="center" vertical="top" wrapText="1"/>
    </xf>
    <xf numFmtId="0" fontId="25" fillId="0" borderId="0" xfId="0" applyFont="1"/>
    <xf numFmtId="49" fontId="14" fillId="0" borderId="1" xfId="0" applyNumberFormat="1" applyFont="1" applyBorder="1" applyAlignment="1">
      <alignment horizontal="center" vertical="top" wrapText="1"/>
    </xf>
    <xf numFmtId="166" fontId="14" fillId="9" borderId="1" xfId="0" applyNumberFormat="1" applyFont="1" applyFill="1" applyBorder="1" applyAlignment="1">
      <alignment vertical="top"/>
    </xf>
    <xf numFmtId="166" fontId="23" fillId="0" borderId="1" xfId="0" applyNumberFormat="1" applyFont="1" applyBorder="1" applyAlignment="1">
      <alignment vertical="top" wrapText="1"/>
    </xf>
    <xf numFmtId="166" fontId="23" fillId="5" borderId="1" xfId="0" applyNumberFormat="1" applyFont="1" applyFill="1" applyBorder="1" applyAlignment="1">
      <alignment vertical="top"/>
    </xf>
    <xf numFmtId="166" fontId="23" fillId="5" borderId="1" xfId="4" applyNumberFormat="1" applyFont="1" applyFill="1" applyBorder="1" applyAlignment="1">
      <alignment horizontal="right" vertical="top" wrapText="1"/>
    </xf>
    <xf numFmtId="166" fontId="23" fillId="5" borderId="1" xfId="4" applyNumberFormat="1" applyFont="1" applyFill="1" applyBorder="1" applyAlignment="1">
      <alignment vertical="top" wrapText="1"/>
    </xf>
    <xf numFmtId="166" fontId="23" fillId="0" borderId="1" xfId="4" applyNumberFormat="1" applyFont="1" applyBorder="1" applyAlignment="1">
      <alignment vertical="top" wrapText="1"/>
    </xf>
    <xf numFmtId="49" fontId="16" fillId="0" borderId="0" xfId="0" applyNumberFormat="1" applyFont="1" applyAlignment="1">
      <alignment wrapText="1"/>
    </xf>
    <xf numFmtId="0" fontId="23" fillId="0" borderId="0" xfId="4" applyFont="1" applyAlignment="1">
      <alignment vertical="top" wrapText="1"/>
    </xf>
    <xf numFmtId="0" fontId="14" fillId="0" borderId="1" xfId="4" applyFont="1" applyBorder="1" applyAlignment="1">
      <alignment vertical="top" wrapText="1"/>
    </xf>
    <xf numFmtId="49" fontId="23" fillId="0" borderId="1" xfId="4" applyNumberFormat="1" applyFont="1" applyBorder="1" applyAlignment="1">
      <alignment horizontal="right" vertical="top" wrapText="1"/>
    </xf>
    <xf numFmtId="0" fontId="23" fillId="0" borderId="8" xfId="4" applyFont="1" applyBorder="1" applyAlignment="1">
      <alignment vertical="top" wrapText="1"/>
    </xf>
    <xf numFmtId="166" fontId="14" fillId="0" borderId="1" xfId="4" applyNumberFormat="1" applyFont="1" applyBorder="1" applyAlignment="1">
      <alignment vertical="top" wrapText="1"/>
    </xf>
    <xf numFmtId="0" fontId="23" fillId="0" borderId="1" xfId="4" applyFont="1" applyBorder="1" applyAlignment="1">
      <alignment horizontal="right" vertical="top" wrapText="1"/>
    </xf>
    <xf numFmtId="0" fontId="23" fillId="0" borderId="1" xfId="4" applyFont="1" applyBorder="1" applyAlignment="1">
      <alignment horizontal="center" vertical="top" wrapText="1"/>
    </xf>
    <xf numFmtId="49" fontId="23" fillId="0" borderId="1" xfId="4" applyNumberFormat="1" applyFont="1" applyBorder="1" applyAlignment="1">
      <alignment horizontal="center" vertical="top" wrapText="1"/>
    </xf>
    <xf numFmtId="49" fontId="23" fillId="5" borderId="0" xfId="0" applyNumberFormat="1" applyFont="1" applyFill="1" applyAlignment="1">
      <alignment wrapText="1"/>
    </xf>
    <xf numFmtId="0" fontId="23" fillId="5" borderId="0" xfId="0" applyFont="1" applyFill="1" applyAlignment="1">
      <alignment wrapText="1"/>
    </xf>
    <xf numFmtId="49" fontId="14" fillId="5" borderId="0" xfId="0" applyNumberFormat="1" applyFont="1" applyFill="1" applyAlignment="1">
      <alignment horizontal="center"/>
    </xf>
    <xf numFmtId="0" fontId="14" fillId="5" borderId="0" xfId="0" applyFont="1" applyFill="1" applyAlignment="1">
      <alignment horizontal="center"/>
    </xf>
    <xf numFmtId="49" fontId="14" fillId="0" borderId="1" xfId="0" applyNumberFormat="1" applyFont="1" applyBorder="1" applyAlignment="1">
      <alignment wrapText="1"/>
    </xf>
    <xf numFmtId="49" fontId="14" fillId="0" borderId="1" xfId="0" applyNumberFormat="1" applyFont="1" applyBorder="1" applyAlignment="1">
      <alignment horizontal="left" wrapText="1"/>
    </xf>
    <xf numFmtId="49" fontId="27" fillId="0" borderId="1" xfId="0" applyNumberFormat="1" applyFont="1" applyBorder="1" applyAlignment="1">
      <alignment horizontal="left" vertical="top"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166" fontId="14" fillId="9" borderId="1" xfId="0" applyNumberFormat="1" applyFont="1" applyFill="1" applyBorder="1" applyAlignment="1">
      <alignment vertical="center" wrapText="1"/>
    </xf>
    <xf numFmtId="3" fontId="23" fillId="5" borderId="1" xfId="0" applyNumberFormat="1" applyFont="1" applyFill="1" applyBorder="1" applyAlignment="1">
      <alignment horizontal="left" vertical="top" wrapText="1"/>
    </xf>
    <xf numFmtId="166" fontId="25" fillId="9" borderId="1" xfId="0" applyNumberFormat="1" applyFont="1" applyFill="1" applyBorder="1" applyAlignment="1">
      <alignment vertical="center" wrapText="1"/>
    </xf>
    <xf numFmtId="0" fontId="25" fillId="5" borderId="1" xfId="0" applyFont="1" applyFill="1" applyBorder="1" applyAlignment="1">
      <alignment horizontal="left" vertical="top" wrapText="1"/>
    </xf>
    <xf numFmtId="0" fontId="6" fillId="10" borderId="1" xfId="0" applyFont="1" applyFill="1" applyBorder="1" applyAlignment="1">
      <alignment horizontal="right" vertical="center" wrapText="1"/>
    </xf>
    <xf numFmtId="0" fontId="1" fillId="5" borderId="0" xfId="0" applyFont="1" applyFill="1" applyAlignment="1">
      <alignment horizontal="left"/>
    </xf>
    <xf numFmtId="0" fontId="19" fillId="0" borderId="0" xfId="0" applyFont="1"/>
    <xf numFmtId="0" fontId="1" fillId="0" borderId="0" xfId="0" applyFont="1" applyAlignment="1">
      <alignment horizontal="left"/>
    </xf>
    <xf numFmtId="49" fontId="28" fillId="0" borderId="1" xfId="0" applyNumberFormat="1" applyFont="1" applyBorder="1" applyAlignment="1">
      <alignment horizontal="center" vertical="top" wrapText="1"/>
    </xf>
    <xf numFmtId="165" fontId="23" fillId="5" borderId="1" xfId="0" applyNumberFormat="1" applyFont="1" applyFill="1" applyBorder="1" applyAlignment="1">
      <alignment horizontal="left" vertical="top" wrapText="1"/>
    </xf>
    <xf numFmtId="0" fontId="1" fillId="5" borderId="1" xfId="0" applyFont="1" applyFill="1" applyBorder="1" applyAlignment="1">
      <alignment vertical="top" wrapText="1"/>
    </xf>
    <xf numFmtId="0" fontId="23" fillId="0" borderId="2" xfId="0" applyFont="1" applyBorder="1" applyAlignment="1">
      <alignment vertical="top" wrapText="1"/>
    </xf>
    <xf numFmtId="0" fontId="23" fillId="0" borderId="10" xfId="0" applyFont="1" applyBorder="1" applyAlignment="1">
      <alignment vertical="top" wrapText="1"/>
    </xf>
    <xf numFmtId="14" fontId="6" fillId="5" borderId="0" xfId="0" applyNumberFormat="1" applyFont="1" applyFill="1" applyAlignment="1">
      <alignment horizontal="left" vertical="top"/>
    </xf>
    <xf numFmtId="49" fontId="6" fillId="5" borderId="1" xfId="0"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0" fontId="8" fillId="5" borderId="8" xfId="0" applyFont="1" applyFill="1" applyBorder="1" applyAlignment="1">
      <alignment horizontal="left" vertical="top" wrapText="1"/>
    </xf>
    <xf numFmtId="0" fontId="1" fillId="11" borderId="1" xfId="0" applyFont="1" applyFill="1" applyBorder="1" applyAlignment="1">
      <alignment horizontal="right" vertical="top" wrapText="1"/>
    </xf>
    <xf numFmtId="0" fontId="23" fillId="0" borderId="0" xfId="0" applyFont="1" applyAlignment="1">
      <alignment wrapText="1"/>
    </xf>
    <xf numFmtId="0" fontId="14" fillId="0" borderId="0" xfId="0" applyFont="1" applyAlignment="1">
      <alignment wrapText="1"/>
    </xf>
    <xf numFmtId="0" fontId="27" fillId="0" borderId="0" xfId="0" applyFont="1" applyAlignment="1">
      <alignment vertical="top" wrapText="1"/>
    </xf>
    <xf numFmtId="0" fontId="27" fillId="5" borderId="1" xfId="0" applyFont="1" applyFill="1" applyBorder="1" applyAlignment="1">
      <alignment horizontal="left" vertical="top" wrapText="1"/>
    </xf>
    <xf numFmtId="0" fontId="25" fillId="0" borderId="0" xfId="0" applyFont="1" applyAlignment="1">
      <alignment wrapText="1"/>
    </xf>
    <xf numFmtId="49" fontId="23" fillId="0" borderId="0" xfId="0" applyNumberFormat="1" applyFont="1" applyAlignment="1">
      <alignment wrapText="1"/>
    </xf>
    <xf numFmtId="166" fontId="6" fillId="6" borderId="1" xfId="4" applyNumberFormat="1" applyFont="1" applyFill="1" applyBorder="1" applyAlignment="1">
      <alignment wrapText="1"/>
    </xf>
    <xf numFmtId="166" fontId="12" fillId="5" borderId="1" xfId="6" applyNumberFormat="1" applyFont="1" applyFill="1" applyBorder="1" applyAlignment="1">
      <alignment vertical="top" wrapText="1"/>
    </xf>
    <xf numFmtId="166" fontId="6" fillId="6" borderId="1" xfId="0" applyNumberFormat="1" applyFont="1" applyFill="1" applyBorder="1" applyAlignment="1">
      <alignment vertical="top" wrapText="1"/>
    </xf>
    <xf numFmtId="166" fontId="6" fillId="6" borderId="1" xfId="4" applyNumberFormat="1" applyFont="1" applyFill="1" applyBorder="1" applyAlignment="1">
      <alignment horizontal="right" vertical="top" wrapText="1"/>
    </xf>
    <xf numFmtId="0" fontId="1" fillId="5" borderId="1" xfId="0" applyFont="1" applyFill="1" applyBorder="1" applyAlignment="1">
      <alignment horizontal="left" vertical="top"/>
    </xf>
    <xf numFmtId="0" fontId="1" fillId="5" borderId="0" xfId="0" applyFont="1" applyFill="1" applyAlignment="1">
      <alignment horizontal="right"/>
    </xf>
    <xf numFmtId="166" fontId="14" fillId="6" borderId="1" xfId="4" applyNumberFormat="1" applyFont="1" applyFill="1" applyBorder="1" applyAlignment="1">
      <alignment wrapText="1"/>
    </xf>
    <xf numFmtId="166" fontId="31" fillId="2" borderId="0" xfId="0" applyNumberFormat="1" applyFont="1" applyFill="1" applyAlignment="1">
      <alignment vertical="top" wrapText="1"/>
    </xf>
    <xf numFmtId="0" fontId="1" fillId="0" borderId="0" xfId="0" applyFont="1" applyAlignment="1">
      <alignment horizontal="center" vertical="top" wrapText="1"/>
    </xf>
    <xf numFmtId="0" fontId="30" fillId="5" borderId="0" xfId="0" applyFont="1" applyFill="1"/>
    <xf numFmtId="0" fontId="30" fillId="2" borderId="0" xfId="0" applyFont="1" applyFill="1"/>
    <xf numFmtId="49" fontId="23" fillId="0" borderId="1" xfId="0" applyNumberFormat="1" applyFont="1" applyBorder="1" applyAlignment="1">
      <alignment horizontal="left" vertical="top" wrapText="1"/>
    </xf>
    <xf numFmtId="166" fontId="23" fillId="0" borderId="1" xfId="0" applyNumberFormat="1" applyFont="1" applyBorder="1" applyAlignment="1">
      <alignment vertical="top"/>
    </xf>
    <xf numFmtId="0" fontId="23" fillId="0" borderId="1" xfId="0" applyFont="1" applyBorder="1" applyAlignment="1">
      <alignment horizontal="right" vertical="center" wrapText="1"/>
    </xf>
    <xf numFmtId="0" fontId="23" fillId="0" borderId="8" xfId="4" applyFont="1" applyBorder="1" applyAlignment="1">
      <alignment horizontal="right" vertical="top" wrapText="1"/>
    </xf>
    <xf numFmtId="49" fontId="1" fillId="5" borderId="1" xfId="0" applyNumberFormat="1" applyFont="1" applyFill="1" applyBorder="1" applyAlignment="1">
      <alignment horizontal="right" vertical="top" wrapText="1"/>
    </xf>
    <xf numFmtId="49" fontId="1" fillId="5" borderId="10" xfId="0" applyNumberFormat="1" applyFont="1" applyFill="1" applyBorder="1" applyAlignment="1">
      <alignment horizontal="right" vertical="top" wrapText="1"/>
    </xf>
    <xf numFmtId="0" fontId="27" fillId="5" borderId="1" xfId="0" applyFont="1" applyFill="1" applyBorder="1" applyAlignment="1">
      <alignment horizontal="right" vertical="top" wrapText="1"/>
    </xf>
    <xf numFmtId="49" fontId="23" fillId="0" borderId="1" xfId="0" applyNumberFormat="1" applyFont="1" applyBorder="1" applyAlignment="1">
      <alignment vertical="top" wrapText="1"/>
    </xf>
    <xf numFmtId="166" fontId="23" fillId="5" borderId="9" xfId="0" applyNumberFormat="1" applyFont="1" applyFill="1" applyBorder="1" applyAlignment="1">
      <alignment vertical="top" wrapText="1"/>
    </xf>
    <xf numFmtId="0" fontId="1" fillId="5" borderId="0" xfId="0" applyFont="1" applyFill="1" applyAlignment="1">
      <alignment horizontal="center"/>
    </xf>
    <xf numFmtId="165" fontId="6" fillId="5" borderId="1" xfId="0" applyNumberFormat="1" applyFont="1" applyFill="1" applyBorder="1" applyAlignment="1">
      <alignment horizontal="left" vertical="top" wrapText="1"/>
    </xf>
    <xf numFmtId="3" fontId="1" fillId="5" borderId="1" xfId="0" applyNumberFormat="1" applyFont="1" applyFill="1" applyBorder="1" applyAlignment="1">
      <alignment vertical="top" wrapText="1"/>
    </xf>
    <xf numFmtId="0" fontId="1" fillId="5" borderId="2" xfId="0" applyFont="1" applyFill="1" applyBorder="1" applyAlignment="1">
      <alignment horizontal="left" vertical="top" wrapText="1"/>
    </xf>
    <xf numFmtId="166" fontId="32" fillId="5" borderId="1" xfId="0" applyNumberFormat="1" applyFont="1" applyFill="1" applyBorder="1" applyAlignment="1">
      <alignment vertical="top" wrapText="1"/>
    </xf>
    <xf numFmtId="0" fontId="1" fillId="5" borderId="1" xfId="0" applyFont="1" applyFill="1" applyBorder="1" applyAlignment="1" applyProtection="1">
      <alignment vertical="top" wrapText="1" readingOrder="1"/>
      <protection locked="0"/>
    </xf>
    <xf numFmtId="49" fontId="7" fillId="0" borderId="2" xfId="0" applyNumberFormat="1" applyFont="1" applyBorder="1" applyAlignment="1">
      <alignment horizontal="left" vertical="top" wrapText="1"/>
    </xf>
    <xf numFmtId="0" fontId="23" fillId="5" borderId="1" xfId="4" applyFont="1" applyFill="1" applyBorder="1" applyAlignment="1">
      <alignment vertical="top" wrapText="1"/>
    </xf>
    <xf numFmtId="166" fontId="1" fillId="5" borderId="1" xfId="0" applyNumberFormat="1"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49" fontId="2" fillId="0" borderId="1" xfId="0" applyNumberFormat="1" applyFont="1" applyBorder="1" applyAlignment="1">
      <alignment horizontal="center" vertical="top" wrapText="1"/>
    </xf>
    <xf numFmtId="0" fontId="1" fillId="0" borderId="1" xfId="0" applyFont="1" applyBorder="1" applyAlignment="1">
      <alignment vertical="top" wrapText="1"/>
    </xf>
    <xf numFmtId="0" fontId="23" fillId="5" borderId="1" xfId="0" applyFont="1" applyFill="1" applyBorder="1" applyAlignment="1">
      <alignment vertical="top" wrapText="1"/>
    </xf>
    <xf numFmtId="0" fontId="23" fillId="5" borderId="1" xfId="0" applyFont="1" applyFill="1" applyBorder="1" applyAlignment="1">
      <alignment horizontal="center" vertical="top" wrapText="1"/>
    </xf>
    <xf numFmtId="0" fontId="1" fillId="5" borderId="0" xfId="0" applyFont="1" applyFill="1" applyAlignment="1">
      <alignment horizontal="left" vertical="top" wrapText="1"/>
    </xf>
    <xf numFmtId="0" fontId="1" fillId="5" borderId="0" xfId="0" applyFont="1" applyFill="1" applyAlignment="1">
      <alignment horizontal="right" vertical="top" wrapText="1"/>
    </xf>
    <xf numFmtId="49" fontId="6" fillId="9" borderId="1" xfId="0" applyNumberFormat="1" applyFont="1" applyFill="1" applyBorder="1" applyAlignment="1">
      <alignment horizontal="center" vertical="top" wrapText="1"/>
    </xf>
    <xf numFmtId="49" fontId="1" fillId="5" borderId="2" xfId="0" applyNumberFormat="1" applyFont="1" applyFill="1" applyBorder="1" applyAlignment="1">
      <alignment vertical="top" wrapText="1"/>
    </xf>
    <xf numFmtId="49" fontId="1" fillId="5" borderId="8" xfId="0" applyNumberFormat="1" applyFont="1" applyFill="1" applyBorder="1" applyAlignment="1">
      <alignment vertical="top" wrapText="1"/>
    </xf>
    <xf numFmtId="0" fontId="1" fillId="0" borderId="2" xfId="0" applyFont="1" applyBorder="1" applyAlignment="1">
      <alignment horizontal="right" vertical="top" wrapText="1"/>
    </xf>
    <xf numFmtId="166" fontId="23" fillId="0" borderId="1" xfId="0" applyNumberFormat="1" applyFont="1" applyBorder="1" applyAlignment="1">
      <alignment horizontal="right" vertical="top" wrapText="1"/>
    </xf>
    <xf numFmtId="166" fontId="14" fillId="6" borderId="1" xfId="0" applyNumberFormat="1" applyFont="1" applyFill="1" applyBorder="1" applyAlignment="1">
      <alignment horizontal="right" vertical="top" wrapText="1"/>
    </xf>
    <xf numFmtId="0" fontId="33" fillId="0" borderId="0" xfId="0" applyFont="1" applyAlignment="1">
      <alignment wrapText="1"/>
    </xf>
    <xf numFmtId="0" fontId="34" fillId="0" borderId="0" xfId="0" applyFont="1" applyAlignment="1">
      <alignment wrapText="1"/>
    </xf>
    <xf numFmtId="0" fontId="34" fillId="0" borderId="1" xfId="0" applyFont="1" applyBorder="1" applyAlignment="1">
      <alignment wrapText="1"/>
    </xf>
    <xf numFmtId="0" fontId="33" fillId="0" borderId="0" xfId="0" applyFont="1" applyAlignment="1">
      <alignment vertical="top" wrapText="1"/>
    </xf>
    <xf numFmtId="0" fontId="33" fillId="5" borderId="0" xfId="0" applyFont="1" applyFill="1" applyAlignment="1">
      <alignment wrapText="1"/>
    </xf>
    <xf numFmtId="166" fontId="1" fillId="5" borderId="9" xfId="0" applyNumberFormat="1" applyFont="1" applyFill="1" applyBorder="1" applyAlignment="1">
      <alignment vertical="top" wrapText="1"/>
    </xf>
    <xf numFmtId="0" fontId="32" fillId="0" borderId="1" xfId="0" applyFont="1" applyBorder="1" applyAlignment="1">
      <alignment horizontal="left" vertical="top" wrapText="1"/>
    </xf>
    <xf numFmtId="166" fontId="4" fillId="8" borderId="1" xfId="0" applyNumberFormat="1" applyFont="1" applyFill="1" applyBorder="1" applyAlignment="1">
      <alignment vertical="top" wrapText="1"/>
    </xf>
    <xf numFmtId="166" fontId="10" fillId="8" borderId="1" xfId="4" applyNumberFormat="1" applyFont="1" applyFill="1" applyBorder="1" applyAlignment="1">
      <alignment wrapText="1"/>
    </xf>
    <xf numFmtId="0" fontId="23" fillId="0" borderId="10" xfId="0" applyFont="1" applyBorder="1" applyAlignment="1">
      <alignment horizontal="center" vertical="top" wrapText="1"/>
    </xf>
    <xf numFmtId="0" fontId="23" fillId="5" borderId="0" xfId="0" applyFont="1" applyFill="1" applyAlignment="1">
      <alignment horizontal="center" vertical="top" wrapText="1"/>
    </xf>
    <xf numFmtId="166" fontId="24" fillId="6" borderId="1" xfId="4" applyNumberFormat="1" applyFont="1" applyFill="1" applyBorder="1" applyAlignment="1">
      <alignment vertical="top" wrapText="1"/>
    </xf>
    <xf numFmtId="0" fontId="23" fillId="0" borderId="0" xfId="4" applyFont="1" applyAlignment="1">
      <alignment horizontal="right" vertical="top" wrapText="1"/>
    </xf>
    <xf numFmtId="166" fontId="16" fillId="0" borderId="1" xfId="0" applyNumberFormat="1" applyFont="1" applyBorder="1" applyAlignment="1">
      <alignment wrapText="1"/>
    </xf>
    <xf numFmtId="166" fontId="14" fillId="6" borderId="1" xfId="4" applyNumberFormat="1" applyFont="1" applyFill="1" applyBorder="1" applyAlignment="1">
      <alignment vertical="top" wrapText="1"/>
    </xf>
    <xf numFmtId="0" fontId="16" fillId="0" borderId="0" xfId="0" applyFont="1" applyAlignment="1">
      <alignment horizontal="right" wrapText="1"/>
    </xf>
    <xf numFmtId="0" fontId="23" fillId="0" borderId="1" xfId="0" applyFont="1" applyBorder="1" applyAlignment="1">
      <alignment wrapText="1"/>
    </xf>
    <xf numFmtId="166" fontId="25" fillId="9" borderId="6" xfId="0" applyNumberFormat="1" applyFont="1" applyFill="1" applyBorder="1" applyAlignment="1">
      <alignment vertical="top" wrapText="1"/>
    </xf>
    <xf numFmtId="0" fontId="25" fillId="0" borderId="1" xfId="0" applyFont="1" applyBorder="1" applyAlignment="1">
      <alignment wrapText="1"/>
    </xf>
    <xf numFmtId="166" fontId="23" fillId="5" borderId="6" xfId="4" applyNumberFormat="1" applyFont="1" applyFill="1" applyBorder="1" applyAlignment="1">
      <alignment vertical="top" wrapText="1"/>
    </xf>
    <xf numFmtId="0" fontId="12" fillId="0" borderId="0" xfId="0" applyFont="1"/>
    <xf numFmtId="0" fontId="4" fillId="0" borderId="0" xfId="0" applyFont="1" applyAlignment="1">
      <alignment horizontal="right"/>
    </xf>
    <xf numFmtId="0" fontId="33" fillId="0" borderId="0" xfId="0" applyFont="1" applyAlignment="1">
      <alignment horizontal="left" vertical="top" wrapText="1"/>
    </xf>
    <xf numFmtId="49" fontId="14" fillId="0" borderId="0" xfId="0" applyNumberFormat="1" applyFont="1" applyAlignment="1">
      <alignment horizontal="center" vertical="top" wrapText="1"/>
    </xf>
    <xf numFmtId="49" fontId="23" fillId="0" borderId="0" xfId="0" applyNumberFormat="1" applyFont="1" applyAlignment="1">
      <alignment horizontal="center"/>
    </xf>
    <xf numFmtId="0" fontId="14" fillId="0" borderId="0" xfId="0" applyFont="1" applyAlignment="1">
      <alignment horizontal="center"/>
    </xf>
    <xf numFmtId="49" fontId="14" fillId="5" borderId="1" xfId="0" applyNumberFormat="1" applyFont="1" applyFill="1" applyBorder="1" applyAlignment="1">
      <alignment vertical="top"/>
    </xf>
    <xf numFmtId="49" fontId="14" fillId="6" borderId="1" xfId="0" applyNumberFormat="1" applyFont="1" applyFill="1" applyBorder="1" applyAlignment="1">
      <alignment horizontal="center" vertical="center" wrapText="1"/>
    </xf>
    <xf numFmtId="0" fontId="14" fillId="0" borderId="1" xfId="0" applyFont="1" applyBorder="1" applyAlignment="1">
      <alignment horizontal="center" wrapText="1"/>
    </xf>
    <xf numFmtId="0" fontId="14" fillId="0" borderId="1" xfId="0" applyFont="1" applyBorder="1" applyAlignment="1">
      <alignment horizontal="center" vertical="top" wrapText="1"/>
    </xf>
    <xf numFmtId="166" fontId="23" fillId="5" borderId="1" xfId="7" applyNumberFormat="1" applyFont="1" applyFill="1" applyBorder="1" applyAlignment="1">
      <alignment vertical="top" wrapText="1"/>
    </xf>
    <xf numFmtId="0" fontId="38" fillId="0" borderId="0" xfId="0" applyFont="1" applyAlignment="1">
      <alignment horizontal="left" vertical="top" wrapText="1"/>
    </xf>
    <xf numFmtId="0" fontId="37" fillId="0" borderId="0" xfId="0" applyFont="1"/>
    <xf numFmtId="0" fontId="1" fillId="5" borderId="1" xfId="0" applyFont="1" applyFill="1" applyBorder="1" applyAlignment="1" applyProtection="1">
      <alignment vertical="top" wrapText="1"/>
      <protection hidden="1"/>
    </xf>
    <xf numFmtId="0" fontId="1" fillId="5" borderId="8"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49" fontId="6" fillId="5" borderId="1" xfId="0" applyNumberFormat="1" applyFont="1" applyFill="1" applyBorder="1" applyAlignment="1">
      <alignment horizontal="right" vertical="top" wrapText="1"/>
    </xf>
    <xf numFmtId="49" fontId="1" fillId="0" borderId="1" xfId="0" applyNumberFormat="1" applyFont="1" applyBorder="1" applyAlignment="1">
      <alignment horizontal="center" vertical="top" wrapText="1"/>
    </xf>
    <xf numFmtId="49" fontId="10"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 fillId="5" borderId="2" xfId="0" applyNumberFormat="1" applyFont="1" applyFill="1" applyBorder="1" applyAlignment="1">
      <alignment horizontal="righ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23" fillId="5" borderId="2" xfId="0" applyFont="1" applyFill="1" applyBorder="1" applyAlignment="1">
      <alignment horizontal="center" vertical="top" wrapText="1"/>
    </xf>
    <xf numFmtId="0" fontId="23" fillId="5" borderId="8" xfId="0" applyFont="1" applyFill="1" applyBorder="1" applyAlignment="1">
      <alignment horizontal="center" vertical="top" wrapText="1"/>
    </xf>
    <xf numFmtId="0" fontId="23" fillId="5" borderId="1" xfId="0" applyFont="1" applyFill="1" applyBorder="1" applyAlignment="1">
      <alignment horizontal="right" vertical="top" wrapText="1"/>
    </xf>
    <xf numFmtId="49" fontId="23" fillId="5" borderId="1" xfId="0" applyNumberFormat="1" applyFont="1" applyFill="1" applyBorder="1" applyAlignment="1">
      <alignment horizontal="right" vertical="top" wrapText="1"/>
    </xf>
    <xf numFmtId="49" fontId="23" fillId="5" borderId="1" xfId="0" applyNumberFormat="1" applyFont="1" applyFill="1" applyBorder="1" applyAlignment="1">
      <alignment horizontal="center" vertical="top" wrapText="1"/>
    </xf>
    <xf numFmtId="49" fontId="14" fillId="0" borderId="1" xfId="0" applyNumberFormat="1" applyFont="1" applyBorder="1" applyAlignment="1">
      <alignment horizontal="left" vertical="top" wrapText="1"/>
    </xf>
    <xf numFmtId="0" fontId="23" fillId="5" borderId="1" xfId="0" applyFont="1" applyFill="1" applyBorder="1" applyAlignment="1">
      <alignment horizontal="left" vertical="top" wrapText="1"/>
    </xf>
    <xf numFmtId="49" fontId="23" fillId="5" borderId="2" xfId="0" applyNumberFormat="1" applyFont="1" applyFill="1" applyBorder="1" applyAlignment="1">
      <alignment horizontal="center" vertical="top" wrapText="1"/>
    </xf>
    <xf numFmtId="0" fontId="23" fillId="5" borderId="2" xfId="0" applyFont="1" applyFill="1" applyBorder="1" applyAlignment="1">
      <alignment horizontal="left" vertical="top" wrapText="1"/>
    </xf>
    <xf numFmtId="0" fontId="23" fillId="5" borderId="8" xfId="0" applyFont="1" applyFill="1" applyBorder="1" applyAlignment="1">
      <alignment horizontal="left" vertical="top" wrapText="1"/>
    </xf>
    <xf numFmtId="49" fontId="23" fillId="5" borderId="1" xfId="0" applyNumberFormat="1" applyFont="1" applyFill="1" applyBorder="1" applyAlignment="1">
      <alignment horizontal="left" vertical="top" wrapText="1"/>
    </xf>
    <xf numFmtId="49" fontId="23" fillId="5" borderId="2" xfId="0" applyNumberFormat="1" applyFont="1" applyFill="1" applyBorder="1" applyAlignment="1">
      <alignment horizontal="left" vertical="top" wrapText="1"/>
    </xf>
    <xf numFmtId="49" fontId="23" fillId="5" borderId="8" xfId="0" applyNumberFormat="1" applyFont="1" applyFill="1" applyBorder="1" applyAlignment="1">
      <alignment horizontal="left" vertical="top" wrapText="1"/>
    </xf>
    <xf numFmtId="49" fontId="23" fillId="5" borderId="1" xfId="0" applyNumberFormat="1" applyFont="1" applyFill="1" applyBorder="1" applyAlignment="1">
      <alignment vertical="top" wrapText="1"/>
    </xf>
    <xf numFmtId="166" fontId="23" fillId="5" borderId="8" xfId="0" applyNumberFormat="1" applyFont="1" applyFill="1" applyBorder="1" applyAlignment="1">
      <alignment horizontal="right" vertical="top" wrapText="1"/>
    </xf>
    <xf numFmtId="0" fontId="1" fillId="5" borderId="2" xfId="0" applyFont="1" applyFill="1" applyBorder="1" applyAlignment="1">
      <alignment horizontal="center" vertical="top" wrapText="1"/>
    </xf>
    <xf numFmtId="0" fontId="1" fillId="5" borderId="1" xfId="0" applyFont="1" applyFill="1" applyBorder="1" applyAlignment="1">
      <alignment horizontal="center" vertical="top" wrapText="1"/>
    </xf>
    <xf numFmtId="49" fontId="1" fillId="0" borderId="10" xfId="0" applyNumberFormat="1" applyFont="1" applyBorder="1" applyAlignment="1">
      <alignment horizontal="center" vertical="top" wrapText="1"/>
    </xf>
    <xf numFmtId="49" fontId="1" fillId="0" borderId="1" xfId="0" applyNumberFormat="1" applyFont="1" applyBorder="1" applyAlignment="1">
      <alignment vertical="top" wrapText="1"/>
    </xf>
    <xf numFmtId="166" fontId="1" fillId="5" borderId="10"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5" borderId="8" xfId="0" applyFont="1" applyFill="1" applyBorder="1" applyAlignment="1">
      <alignment horizontal="center" vertical="top" wrapText="1"/>
    </xf>
    <xf numFmtId="49" fontId="7" fillId="0" borderId="1" xfId="0" applyNumberFormat="1" applyFont="1" applyBorder="1" applyAlignment="1">
      <alignment horizontal="left" vertical="top" wrapText="1"/>
    </xf>
    <xf numFmtId="49" fontId="6" fillId="5"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49" fontId="8" fillId="5" borderId="1" xfId="0" applyNumberFormat="1"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horizontal="center" vertical="top" wrapText="1"/>
    </xf>
    <xf numFmtId="0" fontId="8" fillId="5" borderId="1" xfId="0" applyFont="1" applyFill="1" applyBorder="1" applyAlignment="1">
      <alignment horizontal="left" vertical="top" wrapText="1"/>
    </xf>
    <xf numFmtId="49" fontId="7" fillId="5" borderId="1" xfId="0" applyNumberFormat="1" applyFont="1" applyFill="1" applyBorder="1" applyAlignment="1">
      <alignment horizontal="center" vertical="top" wrapText="1"/>
    </xf>
    <xf numFmtId="0" fontId="14" fillId="0" borderId="1" xfId="0" applyFont="1" applyBorder="1" applyAlignment="1">
      <alignment vertical="top" wrapText="1"/>
    </xf>
    <xf numFmtId="49" fontId="23" fillId="0" borderId="1" xfId="0" applyNumberFormat="1" applyFont="1" applyBorder="1" applyAlignment="1">
      <alignment horizontal="center" vertical="top" wrapText="1"/>
    </xf>
    <xf numFmtId="0" fontId="23" fillId="0" borderId="1" xfId="0" applyFont="1" applyBorder="1" applyAlignment="1">
      <alignment horizontal="left" vertical="top" wrapText="1"/>
    </xf>
    <xf numFmtId="49" fontId="23" fillId="0" borderId="1" xfId="0" applyNumberFormat="1" applyFont="1" applyBorder="1" applyAlignment="1">
      <alignment horizontal="right" vertical="top" wrapText="1"/>
    </xf>
    <xf numFmtId="0" fontId="23" fillId="0" borderId="1" xfId="0" applyFont="1" applyBorder="1" applyAlignment="1">
      <alignment horizontal="center" vertical="top" wrapText="1"/>
    </xf>
    <xf numFmtId="49" fontId="23" fillId="0" borderId="2" xfId="0" applyNumberFormat="1" applyFont="1" applyBorder="1" applyAlignment="1">
      <alignment horizontal="center" vertical="top" wrapText="1"/>
    </xf>
    <xf numFmtId="0" fontId="23" fillId="0" borderId="2" xfId="0" applyFont="1" applyBorder="1" applyAlignment="1">
      <alignment horizontal="left" vertical="top" wrapText="1"/>
    </xf>
    <xf numFmtId="0" fontId="23" fillId="0" borderId="8" xfId="0" applyFont="1" applyBorder="1" applyAlignment="1">
      <alignment horizontal="left" vertical="top" wrapText="1"/>
    </xf>
    <xf numFmtId="166" fontId="23" fillId="0" borderId="1" xfId="4" applyNumberFormat="1" applyFont="1" applyBorder="1" applyAlignment="1">
      <alignment horizontal="right" vertical="top" wrapText="1"/>
    </xf>
    <xf numFmtId="0" fontId="23" fillId="0" borderId="1" xfId="0" applyFont="1" applyBorder="1" applyAlignment="1">
      <alignment vertical="top" wrapText="1"/>
    </xf>
    <xf numFmtId="0" fontId="14" fillId="0" borderId="1" xfId="4" applyFont="1" applyBorder="1" applyAlignment="1">
      <alignment horizontal="right" vertical="top" wrapText="1"/>
    </xf>
    <xf numFmtId="0" fontId="23" fillId="0" borderId="1" xfId="4" applyFont="1" applyBorder="1" applyAlignment="1">
      <alignment vertical="top" wrapText="1"/>
    </xf>
    <xf numFmtId="0" fontId="23" fillId="0" borderId="2" xfId="0" applyFont="1" applyBorder="1" applyAlignment="1">
      <alignment horizontal="center" vertical="top" wrapText="1"/>
    </xf>
    <xf numFmtId="0" fontId="14" fillId="0" borderId="1" xfId="0" applyFont="1" applyBorder="1" applyAlignment="1">
      <alignment horizontal="right" vertical="top" wrapText="1"/>
    </xf>
    <xf numFmtId="0" fontId="10" fillId="0" borderId="1" xfId="6" applyFont="1" applyBorder="1" applyAlignment="1">
      <alignment horizontal="left" vertical="top" wrapText="1"/>
    </xf>
    <xf numFmtId="49" fontId="10" fillId="0" borderId="1" xfId="6" applyNumberFormat="1" applyFont="1" applyBorder="1" applyAlignment="1">
      <alignment horizontal="right" vertical="top" wrapText="1"/>
    </xf>
    <xf numFmtId="49" fontId="6" fillId="0" borderId="1" xfId="6" applyNumberFormat="1" applyFont="1" applyBorder="1" applyAlignment="1">
      <alignment horizontal="right" vertical="top" wrapText="1"/>
    </xf>
    <xf numFmtId="0" fontId="10" fillId="0" borderId="1" xfId="6" applyFont="1" applyBorder="1" applyAlignment="1">
      <alignment vertical="top" wrapText="1"/>
    </xf>
    <xf numFmtId="0" fontId="4" fillId="0" borderId="0" xfId="0" applyFont="1" applyAlignment="1">
      <alignment horizontal="center" vertical="center"/>
    </xf>
    <xf numFmtId="166" fontId="25" fillId="6" borderId="1" xfId="0" applyNumberFormat="1" applyFont="1" applyFill="1" applyBorder="1" applyAlignment="1">
      <alignment vertical="top" wrapText="1"/>
    </xf>
    <xf numFmtId="49" fontId="14" fillId="6" borderId="1" xfId="0" applyNumberFormat="1" applyFont="1" applyFill="1" applyBorder="1" applyAlignment="1">
      <alignment vertical="center" wrapText="1"/>
    </xf>
    <xf numFmtId="166" fontId="23" fillId="5" borderId="1" xfId="1" applyNumberFormat="1" applyFont="1" applyFill="1" applyBorder="1" applyAlignment="1">
      <alignment horizontal="right" vertical="top"/>
    </xf>
    <xf numFmtId="166" fontId="23" fillId="5" borderId="1" xfId="1" applyNumberFormat="1" applyFont="1" applyFill="1" applyBorder="1" applyAlignment="1">
      <alignment horizontal="right" vertical="top" wrapText="1"/>
    </xf>
    <xf numFmtId="165" fontId="23" fillId="0" borderId="1" xfId="0" applyNumberFormat="1" applyFont="1" applyBorder="1" applyAlignment="1">
      <alignment horizontal="left" vertical="top" wrapText="1"/>
    </xf>
    <xf numFmtId="166" fontId="23" fillId="5" borderId="1" xfId="2" applyNumberFormat="1" applyFont="1" applyFill="1" applyBorder="1" applyAlignment="1">
      <alignment horizontal="right" vertical="top" wrapText="1"/>
    </xf>
    <xf numFmtId="49" fontId="23" fillId="2" borderId="1" xfId="0" applyNumberFormat="1" applyFont="1" applyFill="1" applyBorder="1" applyAlignment="1">
      <alignment horizontal="left" vertical="top" wrapText="1"/>
    </xf>
    <xf numFmtId="165" fontId="23" fillId="2" borderId="1" xfId="0" applyNumberFormat="1" applyFont="1" applyFill="1" applyBorder="1" applyAlignment="1">
      <alignment horizontal="left" vertical="top" wrapText="1"/>
    </xf>
    <xf numFmtId="49" fontId="23" fillId="2" borderId="1" xfId="0" applyNumberFormat="1" applyFont="1" applyFill="1" applyBorder="1" applyAlignment="1">
      <alignment vertical="top" wrapText="1"/>
    </xf>
    <xf numFmtId="1" fontId="23" fillId="5" borderId="1" xfId="0" applyNumberFormat="1" applyFont="1" applyFill="1" applyBorder="1" applyAlignment="1">
      <alignment vertical="top" wrapText="1"/>
    </xf>
    <xf numFmtId="49" fontId="16" fillId="5" borderId="1" xfId="0" applyNumberFormat="1" applyFont="1" applyFill="1" applyBorder="1" applyAlignment="1">
      <alignment vertical="top" wrapText="1"/>
    </xf>
    <xf numFmtId="166" fontId="14" fillId="9" borderId="1" xfId="0" applyNumberFormat="1" applyFont="1" applyFill="1" applyBorder="1" applyAlignment="1">
      <alignment horizontal="right" vertical="top" wrapText="1"/>
    </xf>
    <xf numFmtId="165" fontId="16" fillId="5" borderId="1" xfId="0" applyNumberFormat="1" applyFont="1" applyFill="1" applyBorder="1" applyAlignment="1">
      <alignment horizontal="left" vertical="top" wrapText="1"/>
    </xf>
    <xf numFmtId="165" fontId="23" fillId="2" borderId="1" xfId="0" applyNumberFormat="1" applyFont="1" applyFill="1" applyBorder="1" applyAlignment="1">
      <alignment vertical="top" wrapText="1"/>
    </xf>
    <xf numFmtId="49" fontId="14" fillId="5" borderId="1" xfId="0" applyNumberFormat="1" applyFont="1" applyFill="1" applyBorder="1" applyAlignment="1">
      <alignment vertical="top" wrapText="1"/>
    </xf>
    <xf numFmtId="165" fontId="23" fillId="0" borderId="1" xfId="0" applyNumberFormat="1" applyFont="1" applyBorder="1" applyAlignment="1">
      <alignment vertical="top" wrapText="1"/>
    </xf>
    <xf numFmtId="165" fontId="14" fillId="0" borderId="1" xfId="0" applyNumberFormat="1" applyFont="1" applyBorder="1" applyAlignment="1">
      <alignment horizontal="left" vertical="top" wrapText="1"/>
    </xf>
    <xf numFmtId="165" fontId="14" fillId="0" borderId="1" xfId="0" applyNumberFormat="1" applyFont="1" applyBorder="1" applyAlignment="1">
      <alignment vertical="top" wrapText="1"/>
    </xf>
    <xf numFmtId="0" fontId="14" fillId="4" borderId="1" xfId="0" applyFont="1" applyFill="1" applyBorder="1" applyAlignment="1">
      <alignment vertical="top" wrapText="1"/>
    </xf>
    <xf numFmtId="49" fontId="14" fillId="4" borderId="1" xfId="0" applyNumberFormat="1" applyFont="1" applyFill="1" applyBorder="1" applyAlignment="1">
      <alignment horizontal="left" vertical="top" wrapText="1"/>
    </xf>
    <xf numFmtId="0" fontId="23" fillId="4" borderId="1" xfId="0" applyFont="1" applyFill="1" applyBorder="1" applyAlignment="1">
      <alignment horizontal="left" vertical="top" wrapText="1"/>
    </xf>
    <xf numFmtId="0" fontId="23" fillId="4" borderId="10" xfId="0" applyFont="1" applyFill="1" applyBorder="1" applyAlignment="1">
      <alignment vertical="top" wrapText="1"/>
    </xf>
    <xf numFmtId="49" fontId="23" fillId="4" borderId="1" xfId="0" applyNumberFormat="1" applyFont="1" applyFill="1" applyBorder="1" applyAlignment="1">
      <alignment vertical="top" wrapText="1"/>
    </xf>
    <xf numFmtId="0" fontId="23" fillId="4" borderId="1" xfId="0" applyFont="1" applyFill="1" applyBorder="1" applyAlignment="1">
      <alignment vertical="top" wrapText="1"/>
    </xf>
    <xf numFmtId="166" fontId="23" fillId="5" borderId="1" xfId="1" applyNumberFormat="1" applyFont="1" applyFill="1" applyBorder="1" applyAlignment="1">
      <alignment vertical="top" wrapText="1"/>
    </xf>
    <xf numFmtId="166" fontId="14" fillId="12" borderId="1" xfId="0" applyNumberFormat="1" applyFont="1" applyFill="1" applyBorder="1" applyAlignment="1">
      <alignment horizontal="right" vertical="top" wrapText="1"/>
    </xf>
    <xf numFmtId="0" fontId="23" fillId="5" borderId="0" xfId="0" applyFont="1" applyFill="1" applyAlignment="1">
      <alignment vertical="top" wrapText="1"/>
    </xf>
    <xf numFmtId="166" fontId="14" fillId="6" borderId="1" xfId="4" applyNumberFormat="1" applyFont="1" applyFill="1" applyBorder="1" applyAlignment="1">
      <alignment horizontal="right" wrapText="1"/>
    </xf>
    <xf numFmtId="49" fontId="23" fillId="0" borderId="0" xfId="0" applyNumberFormat="1" applyFont="1" applyAlignment="1">
      <alignment vertical="top" wrapText="1"/>
    </xf>
    <xf numFmtId="49" fontId="23" fillId="0" borderId="0" xfId="0" applyNumberFormat="1" applyFont="1" applyAlignment="1">
      <alignment horizontal="right" vertical="top" wrapText="1"/>
    </xf>
    <xf numFmtId="49" fontId="23" fillId="0" borderId="0" xfId="0" applyNumberFormat="1" applyFont="1" applyAlignment="1">
      <alignment horizontal="left" vertical="top" wrapText="1"/>
    </xf>
    <xf numFmtId="0" fontId="14" fillId="0" borderId="0" xfId="0" applyFont="1" applyAlignment="1">
      <alignment horizontal="center" vertical="center" wrapText="1"/>
    </xf>
    <xf numFmtId="0" fontId="14" fillId="0" borderId="0" xfId="0" applyFont="1" applyAlignment="1">
      <alignment horizontal="right" vertical="center" wrapText="1"/>
    </xf>
    <xf numFmtId="0" fontId="14" fillId="0" borderId="0" xfId="0" applyFont="1" applyAlignment="1">
      <alignment horizontal="left" vertical="center" wrapText="1"/>
    </xf>
    <xf numFmtId="166" fontId="23" fillId="5" borderId="1" xfId="0" applyNumberFormat="1" applyFont="1" applyFill="1" applyBorder="1" applyAlignment="1">
      <alignment horizontal="right" vertical="top"/>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49" fontId="27" fillId="5" borderId="1" xfId="0" applyNumberFormat="1" applyFont="1" applyFill="1" applyBorder="1" applyAlignment="1">
      <alignment vertical="top" wrapText="1"/>
    </xf>
    <xf numFmtId="49" fontId="39" fillId="5" borderId="1" xfId="0" applyNumberFormat="1" applyFont="1" applyFill="1" applyBorder="1" applyAlignment="1">
      <alignment horizontal="right" vertical="top" wrapText="1"/>
    </xf>
    <xf numFmtId="49" fontId="27" fillId="5" borderId="1" xfId="0" applyNumberFormat="1" applyFont="1" applyFill="1" applyBorder="1" applyAlignment="1">
      <alignment horizontal="left" vertical="top" wrapText="1"/>
    </xf>
    <xf numFmtId="166" fontId="27" fillId="5" borderId="1" xfId="0" applyNumberFormat="1" applyFont="1" applyFill="1" applyBorder="1" applyAlignment="1">
      <alignment horizontal="right" vertical="top" wrapText="1"/>
    </xf>
    <xf numFmtId="0" fontId="23" fillId="5" borderId="1" xfId="0" quotePrefix="1" applyFont="1" applyFill="1" applyBorder="1" applyAlignment="1">
      <alignment horizontal="center" vertical="top" wrapText="1"/>
    </xf>
    <xf numFmtId="49" fontId="23" fillId="5" borderId="1" xfId="0" quotePrefix="1" applyNumberFormat="1" applyFont="1" applyFill="1" applyBorder="1" applyAlignment="1">
      <alignment horizontal="center" vertical="top" wrapText="1"/>
    </xf>
    <xf numFmtId="49" fontId="23" fillId="5" borderId="2" xfId="0" applyNumberFormat="1" applyFont="1" applyFill="1" applyBorder="1" applyAlignment="1">
      <alignment horizontal="right" vertical="top" wrapText="1"/>
    </xf>
    <xf numFmtId="3" fontId="23" fillId="0" borderId="1" xfId="0" applyNumberFormat="1" applyFont="1" applyBorder="1" applyAlignment="1">
      <alignment horizontal="center" vertical="top" wrapText="1"/>
    </xf>
    <xf numFmtId="166" fontId="23" fillId="0" borderId="0" xfId="0" applyNumberFormat="1" applyFont="1" applyAlignment="1">
      <alignment horizontal="center" vertical="top" wrapText="1"/>
    </xf>
    <xf numFmtId="166" fontId="23" fillId="0" borderId="1" xfId="4" applyNumberFormat="1" applyFont="1" applyBorder="1" applyAlignment="1">
      <alignment wrapText="1"/>
    </xf>
    <xf numFmtId="49" fontId="6" fillId="0" borderId="3" xfId="0" applyNumberFormat="1" applyFont="1" applyBorder="1" applyAlignment="1">
      <alignment vertical="top" wrapText="1"/>
    </xf>
    <xf numFmtId="1" fontId="1" fillId="0" borderId="1" xfId="0" applyNumberFormat="1" applyFont="1" applyBorder="1" applyAlignment="1">
      <alignment horizontal="center" vertical="top" wrapText="1"/>
    </xf>
    <xf numFmtId="49" fontId="6" fillId="0" borderId="3" xfId="0" applyNumberFormat="1" applyFont="1" applyBorder="1" applyAlignment="1">
      <alignment wrapText="1"/>
    </xf>
    <xf numFmtId="49" fontId="6" fillId="0" borderId="5" xfId="0" applyNumberFormat="1" applyFont="1" applyBorder="1" applyAlignment="1">
      <alignment vertical="top" wrapText="1"/>
    </xf>
    <xf numFmtId="1" fontId="1" fillId="5" borderId="1" xfId="0" applyNumberFormat="1" applyFont="1" applyFill="1" applyBorder="1" applyAlignment="1">
      <alignment horizontal="center" vertical="top" wrapText="1"/>
    </xf>
    <xf numFmtId="49" fontId="6" fillId="0" borderId="4" xfId="0" applyNumberFormat="1" applyFont="1" applyBorder="1" applyAlignment="1">
      <alignment vertical="top" wrapText="1"/>
    </xf>
    <xf numFmtId="49" fontId="6" fillId="5" borderId="8" xfId="0" applyNumberFormat="1" applyFont="1" applyFill="1" applyBorder="1" applyAlignment="1">
      <alignment vertical="top" wrapText="1"/>
    </xf>
    <xf numFmtId="166" fontId="1" fillId="0" borderId="1" xfId="0" applyNumberFormat="1" applyFont="1" applyBorder="1" applyAlignment="1">
      <alignment vertical="top" wrapText="1"/>
    </xf>
    <xf numFmtId="49" fontId="1" fillId="0" borderId="7" xfId="0" applyNumberFormat="1" applyFont="1" applyBorder="1" applyAlignment="1">
      <alignment horizontal="center" vertical="top" wrapText="1"/>
    </xf>
    <xf numFmtId="166" fontId="1" fillId="0" borderId="1" xfId="0" applyNumberFormat="1" applyFont="1" applyBorder="1" applyAlignment="1">
      <alignment vertical="top"/>
    </xf>
    <xf numFmtId="49" fontId="1" fillId="0" borderId="5" xfId="0" applyNumberFormat="1" applyFont="1" applyBorder="1" applyAlignment="1">
      <alignment horizontal="center" vertical="top" wrapText="1"/>
    </xf>
    <xf numFmtId="165" fontId="1" fillId="0" borderId="1" xfId="0" applyNumberFormat="1" applyFont="1" applyBorder="1" applyAlignment="1">
      <alignment vertical="top"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2" borderId="1" xfId="0" applyNumberFormat="1" applyFont="1" applyFill="1" applyBorder="1" applyAlignment="1">
      <alignment vertical="top" wrapText="1"/>
    </xf>
    <xf numFmtId="49" fontId="1" fillId="0" borderId="3"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5" xfId="0" applyNumberFormat="1" applyFont="1" applyBorder="1" applyAlignment="1">
      <alignment vertical="top" wrapText="1"/>
    </xf>
    <xf numFmtId="0" fontId="1" fillId="0" borderId="8" xfId="0" applyFont="1" applyBorder="1" applyAlignment="1">
      <alignment horizontal="center" vertical="top" wrapText="1"/>
    </xf>
    <xf numFmtId="166" fontId="6" fillId="9" borderId="1" xfId="5" applyNumberFormat="1" applyFont="1" applyFill="1" applyBorder="1" applyAlignment="1">
      <alignment horizontal="right" vertical="top" wrapText="1"/>
    </xf>
    <xf numFmtId="166" fontId="1" fillId="0" borderId="1" xfId="0" applyNumberFormat="1" applyFont="1" applyBorder="1" applyAlignment="1">
      <alignment horizontal="center" vertical="top" wrapText="1"/>
    </xf>
    <xf numFmtId="166" fontId="6" fillId="7" borderId="1" xfId="0" applyNumberFormat="1" applyFont="1" applyFill="1" applyBorder="1" applyAlignment="1">
      <alignment horizontal="righ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5" fontId="1" fillId="5" borderId="0" xfId="0" applyNumberFormat="1" applyFont="1" applyFill="1" applyAlignment="1">
      <alignment horizontal="center" vertical="top" wrapText="1"/>
    </xf>
    <xf numFmtId="166" fontId="24" fillId="6" borderId="1" xfId="0" applyNumberFormat="1" applyFont="1" applyFill="1" applyBorder="1" applyAlignment="1">
      <alignment vertical="top" wrapText="1"/>
    </xf>
    <xf numFmtId="166" fontId="25" fillId="6" borderId="1" xfId="4" applyNumberFormat="1" applyFont="1" applyFill="1" applyBorder="1" applyAlignment="1">
      <alignment vertical="top" wrapText="1"/>
    </xf>
    <xf numFmtId="49" fontId="1" fillId="13" borderId="1" xfId="0" applyNumberFormat="1" applyFont="1" applyFill="1" applyBorder="1" applyAlignment="1">
      <alignment horizontal="left" vertical="top" wrapText="1"/>
    </xf>
    <xf numFmtId="0" fontId="1" fillId="13" borderId="1" xfId="0" applyFont="1" applyFill="1" applyBorder="1" applyAlignment="1">
      <alignment horizontal="left" vertical="top" wrapText="1"/>
    </xf>
    <xf numFmtId="0" fontId="37" fillId="5" borderId="0" xfId="0" applyFont="1" applyFill="1" applyAlignment="1">
      <alignment wrapText="1"/>
    </xf>
    <xf numFmtId="0" fontId="37" fillId="0" borderId="0" xfId="0" applyFont="1" applyAlignment="1">
      <alignment wrapText="1"/>
    </xf>
    <xf numFmtId="0" fontId="41" fillId="5" borderId="0" xfId="6" applyFont="1" applyFill="1" applyAlignment="1">
      <alignment horizontal="center"/>
    </xf>
    <xf numFmtId="0" fontId="42" fillId="0" borderId="0" xfId="0" applyFont="1" applyAlignment="1">
      <alignment horizontal="right"/>
    </xf>
    <xf numFmtId="0" fontId="42" fillId="0" borderId="0" xfId="0" applyFont="1" applyAlignment="1">
      <alignment horizontal="center" vertical="center"/>
    </xf>
    <xf numFmtId="0" fontId="43" fillId="0" borderId="0" xfId="0" applyFont="1"/>
    <xf numFmtId="166" fontId="23" fillId="16" borderId="1" xfId="0" applyNumberFormat="1" applyFont="1" applyFill="1" applyBorder="1" applyAlignment="1">
      <alignment horizontal="right" vertical="top" wrapText="1"/>
    </xf>
    <xf numFmtId="166" fontId="23" fillId="16" borderId="1" xfId="0" applyNumberFormat="1" applyFont="1" applyFill="1" applyBorder="1" applyAlignment="1">
      <alignment vertical="top"/>
    </xf>
    <xf numFmtId="166" fontId="23" fillId="16" borderId="1" xfId="0" applyNumberFormat="1" applyFont="1" applyFill="1" applyBorder="1" applyAlignment="1">
      <alignment vertical="top" wrapText="1"/>
    </xf>
    <xf numFmtId="166" fontId="23" fillId="16" borderId="1" xfId="4" applyNumberFormat="1" applyFont="1" applyFill="1" applyBorder="1" applyAlignment="1">
      <alignment horizontal="right" wrapText="1"/>
    </xf>
    <xf numFmtId="0" fontId="23" fillId="16" borderId="1" xfId="0" applyFont="1" applyFill="1" applyBorder="1" applyAlignment="1">
      <alignment vertical="top" wrapText="1"/>
    </xf>
    <xf numFmtId="166" fontId="23" fillId="16" borderId="1" xfId="7" applyNumberFormat="1" applyFont="1" applyFill="1" applyBorder="1" applyAlignment="1">
      <alignment vertical="top" wrapText="1"/>
    </xf>
    <xf numFmtId="166" fontId="1" fillId="16" borderId="1" xfId="4" applyNumberFormat="1" applyFont="1" applyFill="1" applyBorder="1" applyAlignment="1">
      <alignment horizontal="right" wrapText="1"/>
    </xf>
    <xf numFmtId="166" fontId="1" fillId="16" borderId="1" xfId="4" applyNumberFormat="1" applyFont="1" applyFill="1" applyBorder="1" applyAlignment="1">
      <alignment wrapText="1"/>
    </xf>
    <xf numFmtId="166" fontId="23" fillId="16" borderId="1" xfId="4" applyNumberFormat="1" applyFont="1" applyFill="1" applyBorder="1" applyAlignment="1">
      <alignment horizontal="right" vertical="top" wrapText="1"/>
    </xf>
    <xf numFmtId="166" fontId="14" fillId="9" borderId="1" xfId="4" applyNumberFormat="1" applyFont="1" applyFill="1" applyBorder="1" applyAlignment="1">
      <alignment horizontal="right" vertical="top" wrapText="1"/>
    </xf>
    <xf numFmtId="166" fontId="1" fillId="16" borderId="1" xfId="0" applyNumberFormat="1" applyFont="1" applyFill="1" applyBorder="1" applyAlignment="1">
      <alignment vertical="top"/>
    </xf>
    <xf numFmtId="166" fontId="1" fillId="16" borderId="1" xfId="0" applyNumberFormat="1" applyFont="1" applyFill="1" applyBorder="1" applyAlignment="1">
      <alignment vertical="top" wrapText="1"/>
    </xf>
    <xf numFmtId="166" fontId="23" fillId="0" borderId="0" xfId="0" applyNumberFormat="1" applyFont="1"/>
    <xf numFmtId="0" fontId="23" fillId="5" borderId="1" xfId="4" applyFont="1" applyFill="1" applyBorder="1" applyAlignment="1">
      <alignment horizontal="right" vertical="top" wrapText="1"/>
    </xf>
    <xf numFmtId="0" fontId="4" fillId="0" borderId="0" xfId="0" applyFont="1" applyAlignment="1">
      <alignment horizontal="center" vertical="center" wrapText="1"/>
    </xf>
    <xf numFmtId="0" fontId="4" fillId="0" borderId="0" xfId="0" applyFont="1" applyAlignment="1">
      <alignment horizontal="center" vertical="top" wrapText="1"/>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justify" vertical="center"/>
    </xf>
    <xf numFmtId="0" fontId="4" fillId="0" borderId="0" xfId="0" applyFont="1" applyAlignment="1">
      <alignment horizontal="justify" vertical="center"/>
    </xf>
    <xf numFmtId="0" fontId="45" fillId="17" borderId="21" xfId="0" applyFont="1" applyFill="1" applyBorder="1" applyAlignment="1">
      <alignment horizontal="center" vertical="center" wrapText="1"/>
    </xf>
    <xf numFmtId="0" fontId="44" fillId="5" borderId="23" xfId="0" applyFont="1" applyFill="1" applyBorder="1" applyAlignment="1">
      <alignment horizontal="justify" vertical="center" wrapText="1"/>
    </xf>
    <xf numFmtId="0" fontId="44" fillId="5" borderId="22" xfId="0" applyFont="1" applyFill="1" applyBorder="1" applyAlignment="1">
      <alignment horizontal="justify" vertical="center" wrapText="1"/>
    </xf>
    <xf numFmtId="0" fontId="19" fillId="0" borderId="0" xfId="0" applyFont="1" applyAlignment="1">
      <alignment horizontal="justify" vertical="center"/>
    </xf>
    <xf numFmtId="0" fontId="44" fillId="5" borderId="0" xfId="0" applyFont="1" applyFill="1" applyAlignment="1">
      <alignment horizontal="justify" vertical="center" wrapText="1"/>
    </xf>
    <xf numFmtId="0" fontId="12" fillId="0" borderId="0" xfId="0" applyFont="1" applyAlignment="1">
      <alignment horizontal="right" vertical="center"/>
    </xf>
    <xf numFmtId="0" fontId="40" fillId="5" borderId="0" xfId="0" applyFont="1" applyFill="1" applyAlignment="1">
      <alignment horizontal="center" vertical="top" wrapText="1"/>
    </xf>
    <xf numFmtId="0" fontId="12" fillId="5" borderId="0" xfId="0" applyFont="1" applyFill="1" applyAlignment="1">
      <alignment vertical="top" wrapText="1"/>
    </xf>
    <xf numFmtId="0" fontId="4" fillId="5" borderId="0" xfId="0" applyFont="1" applyFill="1" applyAlignment="1">
      <alignment vertical="top" wrapText="1"/>
    </xf>
    <xf numFmtId="0" fontId="4" fillId="5" borderId="0" xfId="0" applyFont="1" applyFill="1" applyAlignment="1">
      <alignment horizontal="right" vertical="center" wrapText="1"/>
    </xf>
    <xf numFmtId="0" fontId="4" fillId="0" borderId="0" xfId="0" applyFont="1" applyAlignment="1">
      <alignment vertical="top" wrapText="1"/>
    </xf>
    <xf numFmtId="0" fontId="0" fillId="0" borderId="0" xfId="0" applyAlignment="1">
      <alignment vertical="top"/>
    </xf>
    <xf numFmtId="0" fontId="12" fillId="0" borderId="0" xfId="0" applyFont="1" applyAlignment="1">
      <alignment vertical="top" wrapText="1"/>
    </xf>
    <xf numFmtId="0" fontId="0" fillId="0" borderId="0" xfId="0" applyAlignment="1">
      <alignment vertical="top" wrapText="1"/>
    </xf>
    <xf numFmtId="0" fontId="12" fillId="0" borderId="0" xfId="0" applyFont="1" applyAlignment="1">
      <alignment horizontal="right" vertical="center" wrapText="1"/>
    </xf>
    <xf numFmtId="0" fontId="7" fillId="0" borderId="0" xfId="0" applyFont="1" applyAlignment="1">
      <alignment vertical="top" wrapText="1"/>
    </xf>
    <xf numFmtId="0" fontId="9" fillId="0" borderId="0" xfId="0" applyFont="1" applyAlignment="1">
      <alignment horizontal="center" vertical="top" wrapText="1"/>
    </xf>
    <xf numFmtId="166" fontId="23" fillId="16" borderId="1" xfId="0" applyNumberFormat="1" applyFont="1" applyFill="1" applyBorder="1" applyAlignment="1">
      <alignment horizontal="right" vertical="top"/>
    </xf>
    <xf numFmtId="166" fontId="23" fillId="16" borderId="1" xfId="4" applyNumberFormat="1" applyFont="1" applyFill="1" applyBorder="1" applyAlignment="1">
      <alignment vertical="top" wrapText="1"/>
    </xf>
    <xf numFmtId="0" fontId="6" fillId="5" borderId="1" xfId="0" applyFont="1" applyFill="1" applyBorder="1" applyAlignment="1">
      <alignment horizontal="right" vertical="center" wrapText="1"/>
    </xf>
    <xf numFmtId="166" fontId="1" fillId="16" borderId="1" xfId="4" applyNumberFormat="1" applyFont="1" applyFill="1" applyBorder="1" applyAlignment="1">
      <alignment vertical="top" wrapText="1"/>
    </xf>
    <xf numFmtId="166" fontId="1" fillId="16" borderId="1" xfId="4" applyNumberFormat="1" applyFont="1" applyFill="1" applyBorder="1" applyAlignment="1">
      <alignment horizontal="right" vertical="top" wrapText="1"/>
    </xf>
    <xf numFmtId="49" fontId="6" fillId="6" borderId="1" xfId="0" applyNumberFormat="1" applyFont="1" applyFill="1" applyBorder="1" applyAlignment="1">
      <alignment horizontal="left" vertical="center" wrapText="1"/>
    </xf>
    <xf numFmtId="1" fontId="1" fillId="5" borderId="1" xfId="0" applyNumberFormat="1" applyFont="1" applyFill="1" applyBorder="1" applyAlignment="1">
      <alignment horizontal="right" vertical="top" wrapText="1"/>
    </xf>
    <xf numFmtId="166" fontId="1" fillId="5" borderId="0" xfId="0" applyNumberFormat="1" applyFont="1" applyFill="1" applyAlignment="1">
      <alignment horizontal="left" vertical="top" wrapText="1"/>
    </xf>
    <xf numFmtId="0" fontId="1" fillId="0" borderId="0" xfId="0" applyFont="1" applyAlignment="1">
      <alignment horizontal="right"/>
    </xf>
    <xf numFmtId="0" fontId="52" fillId="2" borderId="0" xfId="0" applyFont="1" applyFill="1"/>
    <xf numFmtId="0" fontId="53" fillId="2" borderId="0" xfId="0" applyFont="1" applyFill="1" applyAlignment="1">
      <alignment vertical="top"/>
    </xf>
    <xf numFmtId="0" fontId="54" fillId="2" borderId="0" xfId="0" applyFont="1" applyFill="1" applyAlignment="1">
      <alignment vertical="top"/>
    </xf>
    <xf numFmtId="166" fontId="53" fillId="2" borderId="0" xfId="0" applyNumberFormat="1" applyFont="1" applyFill="1" applyAlignment="1">
      <alignment vertical="top"/>
    </xf>
    <xf numFmtId="0" fontId="55" fillId="5" borderId="0" xfId="0" applyFont="1" applyFill="1" applyAlignment="1">
      <alignment horizontal="right" vertical="center" wrapText="1"/>
    </xf>
    <xf numFmtId="0" fontId="55" fillId="10" borderId="0" xfId="0" applyFont="1" applyFill="1" applyAlignment="1">
      <alignment horizontal="center" vertical="center" wrapText="1"/>
    </xf>
    <xf numFmtId="0" fontId="55" fillId="10" borderId="0" xfId="0" applyFont="1" applyFill="1" applyAlignment="1">
      <alignment horizontal="right" vertical="center" wrapText="1"/>
    </xf>
    <xf numFmtId="0" fontId="55" fillId="10" borderId="0" xfId="0" applyFont="1" applyFill="1" applyAlignment="1">
      <alignment horizontal="center" vertical="center" textRotation="90" wrapText="1"/>
    </xf>
    <xf numFmtId="49" fontId="55" fillId="5" borderId="0" xfId="0" applyNumberFormat="1" applyFont="1" applyFill="1" applyAlignment="1">
      <alignment horizontal="left" vertical="center" wrapText="1"/>
    </xf>
    <xf numFmtId="49" fontId="55" fillId="0" borderId="0" xfId="0" applyNumberFormat="1" applyFont="1" applyAlignment="1">
      <alignment horizontal="left" vertical="top" wrapText="1"/>
    </xf>
    <xf numFmtId="166" fontId="53" fillId="5" borderId="0" xfId="0" applyNumberFormat="1" applyFont="1" applyFill="1" applyAlignment="1">
      <alignment horizontal="right" vertical="top" wrapText="1"/>
    </xf>
    <xf numFmtId="166" fontId="53" fillId="0" borderId="0" xfId="0" applyNumberFormat="1" applyFont="1" applyAlignment="1">
      <alignment horizontal="right" vertical="top" wrapText="1"/>
    </xf>
    <xf numFmtId="0" fontId="53" fillId="5" borderId="0" xfId="0" applyFont="1" applyFill="1" applyAlignment="1">
      <alignment horizontal="left" vertical="top" wrapText="1"/>
    </xf>
    <xf numFmtId="166" fontId="53" fillId="5" borderId="0" xfId="0" applyNumberFormat="1" applyFont="1" applyFill="1" applyAlignment="1">
      <alignment horizontal="left" vertical="top" wrapText="1"/>
    </xf>
    <xf numFmtId="0" fontId="53" fillId="0" borderId="0" xfId="0" applyFont="1" applyAlignment="1">
      <alignment horizontal="right"/>
    </xf>
    <xf numFmtId="165" fontId="56" fillId="0" borderId="0" xfId="0" applyNumberFormat="1" applyFont="1" applyAlignment="1">
      <alignment vertical="top" wrapText="1"/>
    </xf>
    <xf numFmtId="0" fontId="56" fillId="0" borderId="0" xfId="0" applyFont="1" applyAlignment="1">
      <alignment vertical="top" wrapText="1"/>
    </xf>
    <xf numFmtId="0" fontId="57" fillId="0" borderId="0" xfId="0" applyFont="1" applyAlignment="1">
      <alignment vertical="top" wrapText="1"/>
    </xf>
    <xf numFmtId="166" fontId="56" fillId="0" borderId="0" xfId="0" applyNumberFormat="1" applyFont="1" applyAlignment="1">
      <alignment vertical="top" wrapText="1"/>
    </xf>
    <xf numFmtId="0" fontId="56" fillId="0" borderId="0" xfId="0" applyFont="1" applyAlignment="1">
      <alignment horizontal="left" vertical="top" wrapText="1"/>
    </xf>
    <xf numFmtId="0" fontId="57" fillId="0" borderId="0" xfId="0" applyFont="1" applyAlignment="1">
      <alignment horizontal="left" vertical="top" wrapText="1"/>
    </xf>
    <xf numFmtId="166" fontId="56" fillId="0" borderId="0" xfId="0" applyNumberFormat="1" applyFont="1" applyAlignment="1">
      <alignment horizontal="right" vertical="top" wrapText="1"/>
    </xf>
    <xf numFmtId="0" fontId="58" fillId="0" borderId="0" xfId="0" applyFont="1" applyAlignment="1">
      <alignment vertical="top" wrapText="1"/>
    </xf>
    <xf numFmtId="0" fontId="59" fillId="0" borderId="0" xfId="0" applyFont="1" applyAlignment="1">
      <alignment vertical="top" wrapText="1"/>
    </xf>
    <xf numFmtId="166" fontId="58" fillId="0" borderId="0" xfId="0" applyNumberFormat="1" applyFont="1" applyAlignment="1">
      <alignment vertical="top" wrapText="1"/>
    </xf>
    <xf numFmtId="165" fontId="60" fillId="0" borderId="0" xfId="0" applyNumberFormat="1" applyFont="1" applyAlignment="1">
      <alignment vertical="top" wrapText="1"/>
    </xf>
    <xf numFmtId="0" fontId="58" fillId="0" borderId="0" xfId="0" applyFont="1"/>
    <xf numFmtId="166" fontId="58" fillId="0" borderId="0" xfId="0" applyNumberFormat="1" applyFont="1"/>
    <xf numFmtId="0" fontId="58" fillId="0" borderId="0" xfId="0" applyFont="1" applyAlignment="1">
      <alignment wrapText="1"/>
    </xf>
    <xf numFmtId="0" fontId="59" fillId="0" borderId="0" xfId="0" applyFont="1" applyAlignment="1">
      <alignment wrapText="1"/>
    </xf>
    <xf numFmtId="0" fontId="6" fillId="0" borderId="0" xfId="0" applyFont="1" applyAlignment="1">
      <alignment horizontal="right"/>
    </xf>
    <xf numFmtId="166" fontId="23" fillId="16" borderId="1" xfId="1" applyNumberFormat="1" applyFont="1" applyFill="1" applyBorder="1" applyAlignment="1">
      <alignment horizontal="right" vertical="top"/>
    </xf>
    <xf numFmtId="166" fontId="23" fillId="16" borderId="1" xfId="2" applyNumberFormat="1" applyFont="1" applyFill="1" applyBorder="1" applyAlignment="1">
      <alignment horizontal="right" vertical="top" wrapText="1"/>
    </xf>
    <xf numFmtId="0" fontId="14" fillId="10" borderId="1" xfId="0" applyFont="1" applyFill="1" applyBorder="1" applyAlignment="1">
      <alignment horizontal="right" vertical="center" wrapText="1"/>
    </xf>
    <xf numFmtId="166" fontId="23" fillId="16" borderId="1" xfId="1" applyNumberFormat="1" applyFont="1" applyFill="1" applyBorder="1" applyAlignment="1">
      <alignment vertical="top" wrapText="1"/>
    </xf>
    <xf numFmtId="166" fontId="1" fillId="16" borderId="10" xfId="0" applyNumberFormat="1" applyFont="1" applyFill="1" applyBorder="1" applyAlignment="1">
      <alignment horizontal="right" vertical="top" wrapText="1"/>
    </xf>
    <xf numFmtId="166" fontId="1" fillId="16" borderId="1" xfId="0" applyNumberFormat="1" applyFont="1" applyFill="1" applyBorder="1" applyAlignment="1">
      <alignment horizontal="right" vertical="top" wrapText="1"/>
    </xf>
    <xf numFmtId="166" fontId="58" fillId="5" borderId="0" xfId="0" applyNumberFormat="1" applyFont="1" applyFill="1" applyAlignment="1">
      <alignment vertical="top" wrapText="1"/>
    </xf>
    <xf numFmtId="166" fontId="8" fillId="16" borderId="1" xfId="0" applyNumberFormat="1" applyFont="1" applyFill="1" applyBorder="1" applyAlignment="1">
      <alignment vertical="top" wrapText="1"/>
    </xf>
    <xf numFmtId="166" fontId="32" fillId="16" borderId="1" xfId="0" applyNumberFormat="1" applyFont="1" applyFill="1" applyBorder="1" applyAlignment="1">
      <alignment vertical="top" wrapText="1"/>
    </xf>
    <xf numFmtId="166" fontId="6" fillId="16" borderId="1" xfId="0" applyNumberFormat="1" applyFont="1" applyFill="1" applyBorder="1" applyAlignment="1">
      <alignment vertical="top" wrapText="1"/>
    </xf>
    <xf numFmtId="166" fontId="14" fillId="16" borderId="1" xfId="4" applyNumberFormat="1" applyFont="1" applyFill="1" applyBorder="1" applyAlignment="1">
      <alignment vertical="top" wrapText="1"/>
    </xf>
    <xf numFmtId="49" fontId="24" fillId="6" borderId="1" xfId="0" applyNumberFormat="1" applyFont="1" applyFill="1" applyBorder="1" applyAlignment="1">
      <alignment horizontal="right" vertical="center" wrapText="1"/>
    </xf>
    <xf numFmtId="0" fontId="23" fillId="0" borderId="1" xfId="0" applyFont="1" applyBorder="1" applyAlignment="1">
      <alignment horizontal="right" vertical="top" wrapText="1"/>
    </xf>
    <xf numFmtId="0" fontId="36" fillId="0" borderId="0" xfId="4" applyFont="1" applyAlignment="1">
      <alignment horizontal="right" vertical="top" wrapText="1"/>
    </xf>
    <xf numFmtId="166" fontId="23" fillId="16" borderId="6" xfId="4" applyNumberFormat="1" applyFont="1" applyFill="1" applyBorder="1" applyAlignment="1">
      <alignment vertical="top" wrapText="1"/>
    </xf>
    <xf numFmtId="0" fontId="1" fillId="0" borderId="0" xfId="0" applyFont="1" applyAlignment="1">
      <alignment wrapText="1"/>
    </xf>
    <xf numFmtId="0" fontId="8" fillId="0" borderId="0" xfId="0" applyFont="1"/>
    <xf numFmtId="0" fontId="8" fillId="0" borderId="0" xfId="0" applyFont="1" applyAlignment="1">
      <alignment horizontal="right"/>
    </xf>
    <xf numFmtId="0" fontId="61" fillId="0" borderId="0" xfId="0" applyFont="1" applyAlignment="1">
      <alignment horizontal="right"/>
    </xf>
    <xf numFmtId="0" fontId="62" fillId="0" borderId="0" xfId="0" applyFont="1" applyAlignment="1">
      <alignment wrapText="1"/>
    </xf>
    <xf numFmtId="166" fontId="12" fillId="16" borderId="1" xfId="6" applyNumberFormat="1" applyFont="1" applyFill="1" applyBorder="1" applyAlignment="1">
      <alignment vertical="top" wrapText="1"/>
    </xf>
    <xf numFmtId="166" fontId="63" fillId="5" borderId="1" xfId="6" applyNumberFormat="1" applyFont="1" applyFill="1" applyBorder="1" applyAlignment="1">
      <alignment vertical="top" wrapText="1"/>
    </xf>
    <xf numFmtId="2" fontId="9" fillId="2" borderId="0" xfId="0" applyNumberFormat="1" applyFont="1" applyFill="1" applyAlignment="1">
      <alignment vertical="top"/>
    </xf>
    <xf numFmtId="49" fontId="1" fillId="5" borderId="8" xfId="0" applyNumberFormat="1" applyFont="1" applyFill="1" applyBorder="1" applyAlignment="1">
      <alignment horizontal="left" vertical="top" wrapText="1"/>
    </xf>
    <xf numFmtId="0" fontId="23" fillId="5" borderId="2" xfId="0" applyFont="1" applyFill="1" applyBorder="1" applyAlignment="1">
      <alignment vertical="top" wrapText="1"/>
    </xf>
    <xf numFmtId="49" fontId="6" fillId="0" borderId="1" xfId="0" applyNumberFormat="1" applyFont="1" applyBorder="1" applyAlignment="1">
      <alignment horizontal="right" vertical="top" wrapText="1"/>
    </xf>
    <xf numFmtId="0" fontId="1" fillId="5" borderId="10" xfId="0" applyFont="1" applyFill="1" applyBorder="1" applyAlignment="1">
      <alignment horizontal="center" vertical="top" wrapText="1"/>
    </xf>
    <xf numFmtId="49" fontId="10" fillId="5"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49" fontId="23" fillId="5" borderId="8" xfId="0" applyNumberFormat="1" applyFont="1" applyFill="1" applyBorder="1" applyAlignment="1">
      <alignment horizontal="center" vertical="top"/>
    </xf>
    <xf numFmtId="49" fontId="23" fillId="5" borderId="8" xfId="4" applyNumberFormat="1" applyFont="1" applyFill="1" applyBorder="1" applyAlignment="1">
      <alignment horizontal="center" vertical="top" wrapText="1"/>
    </xf>
    <xf numFmtId="14" fontId="4" fillId="0" borderId="0" xfId="0" applyNumberFormat="1" applyFont="1" applyAlignment="1">
      <alignment horizontal="right"/>
    </xf>
    <xf numFmtId="166" fontId="1" fillId="0" borderId="0" xfId="0" applyNumberFormat="1" applyFont="1"/>
    <xf numFmtId="49" fontId="6" fillId="5" borderId="0" xfId="0" applyNumberFormat="1" applyFont="1" applyFill="1" applyAlignment="1">
      <alignment vertical="top" wrapText="1"/>
    </xf>
    <xf numFmtId="49" fontId="1" fillId="0" borderId="1" xfId="0" applyNumberFormat="1" applyFont="1" applyBorder="1" applyAlignment="1">
      <alignment horizontal="right" vertical="top" wrapText="1"/>
    </xf>
    <xf numFmtId="166" fontId="10" fillId="6" borderId="1" xfId="0" applyNumberFormat="1" applyFont="1" applyFill="1" applyBorder="1" applyAlignment="1">
      <alignment horizontal="right" vertical="top" wrapText="1"/>
    </xf>
    <xf numFmtId="49" fontId="16" fillId="5" borderId="0" xfId="0" applyNumberFormat="1" applyFont="1" applyFill="1" applyAlignment="1">
      <alignment wrapText="1"/>
    </xf>
    <xf numFmtId="49" fontId="14" fillId="5" borderId="0" xfId="0" applyNumberFormat="1" applyFont="1" applyFill="1" applyAlignment="1">
      <alignment horizontal="center" vertical="center" wrapText="1"/>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166" fontId="23" fillId="16" borderId="1" xfId="1" applyNumberFormat="1" applyFont="1" applyFill="1" applyBorder="1" applyAlignment="1">
      <alignment horizontal="right" vertical="top" wrapText="1"/>
    </xf>
    <xf numFmtId="166" fontId="23" fillId="5" borderId="0" xfId="0" applyNumberFormat="1" applyFont="1" applyFill="1" applyAlignment="1">
      <alignment horizontal="left" vertical="top" wrapText="1"/>
    </xf>
    <xf numFmtId="166" fontId="23" fillId="13" borderId="1" xfId="0" applyNumberFormat="1" applyFont="1" applyFill="1" applyBorder="1" applyAlignment="1">
      <alignment horizontal="right" vertical="top" wrapText="1"/>
    </xf>
    <xf numFmtId="0" fontId="27" fillId="5" borderId="0" xfId="0" applyFont="1" applyFill="1" applyAlignment="1">
      <alignment wrapText="1"/>
    </xf>
    <xf numFmtId="0" fontId="27" fillId="0" borderId="0" xfId="0" applyFont="1" applyAlignment="1">
      <alignment wrapText="1"/>
    </xf>
    <xf numFmtId="166" fontId="27" fillId="16" borderId="1" xfId="0" applyNumberFormat="1" applyFont="1" applyFill="1" applyBorder="1" applyAlignment="1">
      <alignment horizontal="right" vertical="top" wrapText="1"/>
    </xf>
    <xf numFmtId="16" fontId="23" fillId="5" borderId="1" xfId="0" quotePrefix="1" applyNumberFormat="1" applyFont="1" applyFill="1" applyBorder="1" applyAlignment="1">
      <alignment horizontal="center" vertical="top" wrapText="1"/>
    </xf>
    <xf numFmtId="166" fontId="23" fillId="0" borderId="0" xfId="0" applyNumberFormat="1" applyFont="1" applyAlignment="1">
      <alignment horizontal="left" vertical="top" wrapText="1"/>
    </xf>
    <xf numFmtId="166" fontId="23" fillId="16" borderId="1" xfId="4" applyNumberFormat="1" applyFont="1" applyFill="1" applyBorder="1" applyAlignment="1">
      <alignment wrapText="1"/>
    </xf>
    <xf numFmtId="166" fontId="1" fillId="0" borderId="0" xfId="0" applyNumberFormat="1" applyFont="1" applyAlignment="1">
      <alignment horizontal="left" vertical="top" wrapText="1"/>
    </xf>
    <xf numFmtId="49" fontId="23" fillId="0" borderId="0" xfId="0" applyNumberFormat="1" applyFont="1" applyAlignment="1">
      <alignment horizontal="center" vertical="top" wrapText="1"/>
    </xf>
    <xf numFmtId="49" fontId="14" fillId="0" borderId="0" xfId="0" applyNumberFormat="1" applyFont="1" applyAlignment="1">
      <alignment horizontal="center" vertical="top"/>
    </xf>
    <xf numFmtId="0" fontId="14" fillId="0" borderId="0" xfId="0" applyFont="1" applyAlignment="1">
      <alignment horizontal="left" vertical="top"/>
    </xf>
    <xf numFmtId="0" fontId="14" fillId="0" borderId="0" xfId="0" applyFont="1" applyAlignment="1">
      <alignment horizontal="center" vertical="top"/>
    </xf>
    <xf numFmtId="166" fontId="23" fillId="5" borderId="12" xfId="0" applyNumberFormat="1" applyFont="1" applyFill="1" applyBorder="1" applyAlignment="1">
      <alignment horizontal="right" vertical="top" wrapText="1"/>
    </xf>
    <xf numFmtId="166" fontId="23" fillId="16" borderId="12" xfId="0" applyNumberFormat="1" applyFont="1" applyFill="1" applyBorder="1" applyAlignment="1">
      <alignment horizontal="right" vertical="top" wrapText="1"/>
    </xf>
    <xf numFmtId="0" fontId="23" fillId="0" borderId="1" xfId="4" applyFont="1" applyBorder="1" applyAlignment="1">
      <alignment horizontal="left" vertical="top" wrapText="1"/>
    </xf>
    <xf numFmtId="0" fontId="23" fillId="5" borderId="1" xfId="4" applyFont="1" applyFill="1" applyBorder="1" applyAlignment="1">
      <alignment horizontal="left" vertical="top" wrapText="1"/>
    </xf>
    <xf numFmtId="166" fontId="23" fillId="5" borderId="9" xfId="0" applyNumberFormat="1" applyFont="1" applyFill="1" applyBorder="1" applyAlignment="1">
      <alignment horizontal="right" vertical="top" wrapText="1"/>
    </xf>
    <xf numFmtId="166" fontId="23" fillId="16" borderId="9" xfId="0" applyNumberFormat="1" applyFont="1" applyFill="1" applyBorder="1" applyAlignment="1">
      <alignment horizontal="right" vertical="top" wrapText="1"/>
    </xf>
    <xf numFmtId="0" fontId="23" fillId="5" borderId="9" xfId="0" applyFont="1" applyFill="1" applyBorder="1" applyAlignment="1">
      <alignment vertical="top" wrapText="1"/>
    </xf>
    <xf numFmtId="166" fontId="23" fillId="16" borderId="9" xfId="0" applyNumberFormat="1" applyFont="1" applyFill="1" applyBorder="1" applyAlignment="1">
      <alignment vertical="top" wrapText="1"/>
    </xf>
    <xf numFmtId="49" fontId="23" fillId="5" borderId="1" xfId="0" applyNumberFormat="1" applyFont="1" applyFill="1" applyBorder="1" applyAlignment="1">
      <alignment horizontal="center" vertical="top"/>
    </xf>
    <xf numFmtId="49" fontId="23" fillId="5" borderId="9" xfId="0" applyNumberFormat="1" applyFont="1" applyFill="1" applyBorder="1" applyAlignment="1">
      <alignment vertical="top" wrapText="1"/>
    </xf>
    <xf numFmtId="0" fontId="23" fillId="0" borderId="9" xfId="0" applyFont="1" applyBorder="1" applyAlignment="1">
      <alignment vertical="top" wrapText="1"/>
    </xf>
    <xf numFmtId="166" fontId="14" fillId="6" borderId="1" xfId="0" applyNumberFormat="1" applyFont="1" applyFill="1" applyBorder="1" applyAlignment="1">
      <alignment vertical="top" wrapText="1"/>
    </xf>
    <xf numFmtId="166" fontId="10" fillId="9" borderId="1" xfId="0" applyNumberFormat="1" applyFont="1" applyFill="1" applyBorder="1" applyAlignment="1">
      <alignment horizontal="right" vertical="top" wrapText="1"/>
    </xf>
    <xf numFmtId="166" fontId="3" fillId="5" borderId="1" xfId="0" applyNumberFormat="1" applyFont="1" applyFill="1" applyBorder="1" applyAlignment="1">
      <alignment vertical="top" wrapText="1"/>
    </xf>
    <xf numFmtId="0" fontId="5" fillId="2" borderId="1" xfId="0" applyFont="1" applyFill="1" applyBorder="1" applyAlignment="1">
      <alignment horizontal="right" vertical="top" wrapText="1"/>
    </xf>
    <xf numFmtId="3" fontId="2" fillId="2" borderId="1" xfId="0" applyNumberFormat="1" applyFont="1" applyFill="1" applyBorder="1" applyAlignment="1">
      <alignment horizontal="right" vertical="top" wrapText="1"/>
    </xf>
    <xf numFmtId="0" fontId="5" fillId="5" borderId="1" xfId="0" applyFont="1" applyFill="1" applyBorder="1" applyAlignment="1">
      <alignment horizontal="right" vertical="top" wrapText="1"/>
    </xf>
    <xf numFmtId="0" fontId="5" fillId="2" borderId="1" xfId="0" applyFont="1" applyFill="1" applyBorder="1" applyAlignment="1">
      <alignment horizontal="right"/>
    </xf>
    <xf numFmtId="49" fontId="1" fillId="0" borderId="8" xfId="0" applyNumberFormat="1" applyFont="1" applyBorder="1" applyAlignment="1">
      <alignment horizontal="right" vertical="top" wrapText="1"/>
    </xf>
    <xf numFmtId="0" fontId="1" fillId="0" borderId="1" xfId="0" applyFont="1" applyBorder="1" applyAlignment="1">
      <alignment horizontal="right" vertical="top" wrapText="1"/>
    </xf>
    <xf numFmtId="49" fontId="5" fillId="5" borderId="2" xfId="0" applyNumberFormat="1" applyFont="1" applyFill="1" applyBorder="1" applyAlignment="1">
      <alignment horizontal="center" vertical="top" wrapText="1"/>
    </xf>
    <xf numFmtId="49" fontId="5" fillId="5" borderId="2" xfId="0" applyNumberFormat="1" applyFont="1" applyFill="1" applyBorder="1" applyAlignment="1">
      <alignment horizontal="right" vertical="top" wrapText="1"/>
    </xf>
    <xf numFmtId="49" fontId="7" fillId="0" borderId="1" xfId="0" applyNumberFormat="1" applyFont="1" applyBorder="1" applyAlignment="1">
      <alignment horizontal="right" vertical="top" wrapText="1"/>
    </xf>
    <xf numFmtId="49" fontId="7" fillId="5" borderId="1" xfId="0" applyNumberFormat="1" applyFont="1" applyFill="1" applyBorder="1" applyAlignment="1">
      <alignment horizontal="right" vertical="top" wrapText="1"/>
    </xf>
    <xf numFmtId="49" fontId="64" fillId="5" borderId="2" xfId="0" applyNumberFormat="1" applyFont="1" applyFill="1" applyBorder="1" applyAlignment="1">
      <alignment horizontal="center" vertical="top" wrapText="1"/>
    </xf>
    <xf numFmtId="49" fontId="64" fillId="5" borderId="10" xfId="0" applyNumberFormat="1" applyFont="1" applyFill="1" applyBorder="1" applyAlignment="1">
      <alignment horizontal="center" vertical="top" wrapText="1"/>
    </xf>
    <xf numFmtId="49" fontId="64" fillId="5" borderId="8" xfId="0" applyNumberFormat="1" applyFont="1" applyFill="1" applyBorder="1" applyAlignment="1">
      <alignment horizontal="center" vertical="top" wrapText="1"/>
    </xf>
    <xf numFmtId="0" fontId="7" fillId="0" borderId="1" xfId="0" applyFont="1" applyBorder="1" applyAlignment="1">
      <alignment horizontal="right" vertical="top" wrapText="1"/>
    </xf>
    <xf numFmtId="0" fontId="7" fillId="5" borderId="1" xfId="0" applyFont="1" applyFill="1" applyBorder="1" applyAlignment="1">
      <alignment horizontal="right" vertical="top" wrapText="1"/>
    </xf>
    <xf numFmtId="165" fontId="1" fillId="16" borderId="1" xfId="0" applyNumberFormat="1" applyFont="1" applyFill="1" applyBorder="1" applyAlignment="1">
      <alignment vertical="top" wrapText="1"/>
    </xf>
    <xf numFmtId="4" fontId="1" fillId="5" borderId="1" xfId="0" applyNumberFormat="1" applyFont="1" applyFill="1" applyBorder="1" applyAlignment="1">
      <alignment horizontal="right" vertical="top" wrapText="1"/>
    </xf>
    <xf numFmtId="166" fontId="2" fillId="2" borderId="0" xfId="0" applyNumberFormat="1" applyFont="1" applyFill="1" applyAlignment="1">
      <alignment horizontal="left" vertical="top" wrapText="1"/>
    </xf>
    <xf numFmtId="166" fontId="2" fillId="2" borderId="0" xfId="0" applyNumberFormat="1" applyFont="1" applyFill="1" applyAlignment="1">
      <alignment horizontal="right" vertical="top" wrapText="1"/>
    </xf>
    <xf numFmtId="166" fontId="5" fillId="2" borderId="0" xfId="0" applyNumberFormat="1" applyFont="1" applyFill="1" applyAlignment="1">
      <alignment horizontal="right" vertical="top" wrapText="1"/>
    </xf>
    <xf numFmtId="166" fontId="5" fillId="2" borderId="0" xfId="0" applyNumberFormat="1" applyFont="1" applyFill="1" applyAlignment="1">
      <alignment horizontal="right" vertical="top" textRotation="90" wrapText="1"/>
    </xf>
    <xf numFmtId="165" fontId="9" fillId="2" borderId="0" xfId="0" applyNumberFormat="1" applyFont="1" applyFill="1"/>
    <xf numFmtId="0" fontId="5" fillId="2" borderId="0" xfId="0" applyFont="1" applyFill="1" applyAlignment="1">
      <alignment horizontal="right"/>
    </xf>
    <xf numFmtId="0" fontId="23" fillId="5" borderId="1" xfId="11" applyFont="1" applyFill="1" applyBorder="1" applyAlignment="1">
      <alignment vertical="center" wrapText="1"/>
    </xf>
    <xf numFmtId="166" fontId="23" fillId="5" borderId="0" xfId="0" applyNumberFormat="1" applyFont="1" applyFill="1" applyAlignment="1">
      <alignment horizontal="center" vertical="top" wrapText="1"/>
    </xf>
    <xf numFmtId="0" fontId="16" fillId="0" borderId="0" xfId="0" applyFont="1" applyAlignment="1">
      <alignment vertical="top" wrapText="1"/>
    </xf>
    <xf numFmtId="0" fontId="15" fillId="0" borderId="0" xfId="0" applyFont="1" applyAlignment="1">
      <alignment vertical="top" wrapText="1"/>
    </xf>
    <xf numFmtId="166" fontId="16" fillId="0" borderId="0" xfId="0" applyNumberFormat="1" applyFont="1" applyAlignment="1">
      <alignment vertical="top" wrapText="1"/>
    </xf>
    <xf numFmtId="0" fontId="23" fillId="5" borderId="1" xfId="4" applyFont="1" applyFill="1" applyBorder="1" applyAlignment="1">
      <alignment horizontal="center" vertical="top" wrapText="1"/>
    </xf>
    <xf numFmtId="166" fontId="23" fillId="0" borderId="0" xfId="4" applyNumberFormat="1" applyFont="1" applyAlignment="1">
      <alignment horizontal="left" vertical="top" wrapText="1"/>
    </xf>
    <xf numFmtId="166" fontId="16" fillId="16" borderId="1" xfId="0" applyNumberFormat="1" applyFont="1" applyFill="1" applyBorder="1" applyAlignment="1">
      <alignment wrapText="1"/>
    </xf>
    <xf numFmtId="0" fontId="23" fillId="0" borderId="0" xfId="0" applyFont="1" applyAlignment="1">
      <alignment horizontal="right" wrapText="1"/>
    </xf>
    <xf numFmtId="165" fontId="16" fillId="0" borderId="0" xfId="0" applyNumberFormat="1" applyFont="1" applyAlignment="1">
      <alignment vertical="top" wrapText="1"/>
    </xf>
    <xf numFmtId="165" fontId="23" fillId="16" borderId="1" xfId="0" applyNumberFormat="1" applyFont="1" applyFill="1" applyBorder="1" applyAlignment="1">
      <alignment vertical="top" wrapText="1"/>
    </xf>
    <xf numFmtId="166" fontId="23" fillId="0" borderId="13" xfId="0" applyNumberFormat="1" applyFont="1" applyBorder="1" applyAlignment="1">
      <alignment horizontal="left" vertical="top" wrapText="1"/>
    </xf>
    <xf numFmtId="0" fontId="1" fillId="0" borderId="1" xfId="6" applyBorder="1" applyAlignment="1">
      <alignment horizontal="left" vertical="top" wrapText="1"/>
    </xf>
    <xf numFmtId="0" fontId="1" fillId="0" borderId="1" xfId="6" applyBorder="1" applyAlignment="1">
      <alignment vertical="top" wrapText="1"/>
    </xf>
    <xf numFmtId="0" fontId="1" fillId="5" borderId="1" xfId="6" applyFill="1" applyBorder="1" applyAlignment="1">
      <alignment vertical="top" wrapText="1"/>
    </xf>
    <xf numFmtId="49" fontId="1" fillId="0" borderId="1" xfId="6" applyNumberFormat="1" applyBorder="1" applyAlignment="1">
      <alignment horizontal="right" vertical="top" wrapText="1"/>
    </xf>
    <xf numFmtId="0" fontId="1" fillId="5" borderId="1" xfId="6" applyFill="1" applyBorder="1" applyAlignment="1">
      <alignment horizontal="left" vertical="top" wrapText="1"/>
    </xf>
    <xf numFmtId="49" fontId="1" fillId="0" borderId="1" xfId="6" applyNumberFormat="1" applyBorder="1" applyAlignment="1">
      <alignment horizontal="left" vertical="top" wrapText="1"/>
    </xf>
    <xf numFmtId="49" fontId="1" fillId="5" borderId="1" xfId="6" applyNumberFormat="1" applyFill="1" applyBorder="1" applyAlignment="1">
      <alignment horizontal="left" vertical="top" wrapText="1"/>
    </xf>
    <xf numFmtId="3" fontId="1" fillId="0" borderId="8" xfId="6" applyNumberFormat="1" applyBorder="1" applyAlignment="1">
      <alignment horizontal="left" vertical="top" wrapText="1"/>
    </xf>
    <xf numFmtId="0" fontId="1" fillId="0" borderId="8" xfId="6" applyBorder="1" applyAlignment="1">
      <alignment vertical="top" wrapText="1"/>
    </xf>
    <xf numFmtId="0" fontId="1" fillId="0" borderId="1" xfId="6" applyBorder="1" applyAlignment="1">
      <alignment horizontal="right" vertical="top" wrapText="1"/>
    </xf>
    <xf numFmtId="166" fontId="1" fillId="5" borderId="1" xfId="6" applyNumberFormat="1" applyFill="1" applyBorder="1" applyAlignment="1">
      <alignment vertical="top" wrapText="1"/>
    </xf>
    <xf numFmtId="166" fontId="1" fillId="16" borderId="1" xfId="6" applyNumberFormat="1" applyFill="1" applyBorder="1" applyAlignment="1">
      <alignment vertical="top" wrapText="1"/>
    </xf>
    <xf numFmtId="0" fontId="1" fillId="5" borderId="1" xfId="6" applyFill="1" applyBorder="1" applyAlignment="1">
      <alignment horizontal="right" vertical="top" wrapText="1"/>
    </xf>
    <xf numFmtId="49" fontId="1" fillId="0" borderId="1" xfId="6" applyNumberFormat="1" applyBorder="1" applyAlignment="1">
      <alignment horizontal="center" vertical="top" wrapText="1"/>
    </xf>
    <xf numFmtId="49" fontId="1" fillId="0" borderId="1" xfId="6" applyNumberFormat="1" applyBorder="1" applyAlignment="1">
      <alignment vertical="top" wrapText="1"/>
    </xf>
    <xf numFmtId="166" fontId="1" fillId="5" borderId="1" xfId="6" applyNumberFormat="1" applyFill="1" applyBorder="1" applyAlignment="1">
      <alignment horizontal="right" vertical="top" wrapText="1"/>
    </xf>
    <xf numFmtId="166" fontId="1" fillId="16" borderId="1" xfId="6" applyNumberFormat="1" applyFill="1" applyBorder="1" applyAlignment="1">
      <alignment horizontal="right" vertical="top" wrapText="1"/>
    </xf>
    <xf numFmtId="166" fontId="1" fillId="0" borderId="0" xfId="6" applyNumberFormat="1" applyAlignment="1">
      <alignment horizontal="left" vertical="top" wrapText="1"/>
    </xf>
    <xf numFmtId="0" fontId="1" fillId="0" borderId="0" xfId="6" applyAlignment="1">
      <alignment horizontal="left" vertical="top" wrapText="1"/>
    </xf>
    <xf numFmtId="4" fontId="1" fillId="5" borderId="1" xfId="6" applyNumberFormat="1" applyFill="1" applyBorder="1" applyAlignment="1">
      <alignment vertical="top" wrapText="1"/>
    </xf>
    <xf numFmtId="4" fontId="1" fillId="16" borderId="1" xfId="6" applyNumberFormat="1" applyFill="1" applyBorder="1" applyAlignment="1">
      <alignment vertical="top" wrapText="1"/>
    </xf>
    <xf numFmtId="0" fontId="8" fillId="5" borderId="15" xfId="0" applyFont="1" applyFill="1" applyBorder="1" applyAlignment="1">
      <alignment horizontal="left" vertical="top" wrapText="1"/>
    </xf>
    <xf numFmtId="49" fontId="19"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47" fillId="5" borderId="0" xfId="0" applyFont="1" applyFill="1" applyAlignment="1">
      <alignment horizontal="center" vertical="top" wrapText="1"/>
    </xf>
    <xf numFmtId="0" fontId="6" fillId="5" borderId="14" xfId="0" applyFont="1" applyFill="1" applyBorder="1" applyAlignment="1">
      <alignment horizontal="center" vertical="center"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0" fontId="1" fillId="5" borderId="2" xfId="0" applyFont="1" applyFill="1" applyBorder="1" applyAlignment="1">
      <alignment horizontal="left" vertical="top" wrapText="1"/>
    </xf>
    <xf numFmtId="0" fontId="1" fillId="5" borderId="8" xfId="0" applyFont="1" applyFill="1" applyBorder="1" applyAlignment="1">
      <alignment horizontal="left" vertical="top"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6" fillId="10" borderId="1" xfId="0" applyFont="1" applyFill="1" applyBorder="1" applyAlignment="1">
      <alignment horizontal="center" vertical="center" textRotation="90"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0" fontId="1" fillId="5" borderId="1" xfId="0" applyFont="1" applyFill="1" applyBorder="1" applyAlignment="1">
      <alignment horizontal="right" vertical="top" wrapText="1"/>
    </xf>
    <xf numFmtId="49" fontId="1" fillId="0" borderId="1" xfId="4" applyNumberFormat="1" applyFont="1" applyBorder="1" applyAlignment="1">
      <alignment horizontal="left" wrapText="1"/>
    </xf>
    <xf numFmtId="49" fontId="6" fillId="5" borderId="1" xfId="0" applyNumberFormat="1" applyFont="1" applyFill="1" applyBorder="1" applyAlignment="1">
      <alignment horizontal="right" vertical="top" wrapText="1"/>
    </xf>
    <xf numFmtId="49" fontId="6" fillId="5" borderId="1" xfId="0" applyNumberFormat="1" applyFont="1" applyFill="1" applyBorder="1" applyAlignment="1">
      <alignment horizontal="center" vertical="center" textRotation="90" wrapText="1"/>
    </xf>
    <xf numFmtId="0" fontId="1" fillId="2" borderId="14" xfId="0" applyFont="1" applyFill="1" applyBorder="1" applyAlignment="1">
      <alignment horizontal="center"/>
    </xf>
    <xf numFmtId="49" fontId="1" fillId="5" borderId="2"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0" fontId="6" fillId="5" borderId="1" xfId="0" applyFont="1" applyFill="1" applyBorder="1" applyAlignment="1">
      <alignment horizontal="center" vertical="center" wrapText="1"/>
    </xf>
    <xf numFmtId="49" fontId="1" fillId="5" borderId="2"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49" fontId="1" fillId="0" borderId="2"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left" vertical="top" wrapText="1"/>
    </xf>
    <xf numFmtId="49" fontId="6" fillId="9" borderId="1" xfId="0" applyNumberFormat="1" applyFont="1" applyFill="1" applyBorder="1" applyAlignment="1">
      <alignment horizontal="right" vertical="top" wrapText="1"/>
    </xf>
    <xf numFmtId="0" fontId="10" fillId="5" borderId="1" xfId="0" applyFont="1" applyFill="1" applyBorder="1" applyAlignment="1">
      <alignment horizontal="left" vertical="top" wrapText="1"/>
    </xf>
    <xf numFmtId="0" fontId="1" fillId="5" borderId="1" xfId="0" applyFont="1" applyFill="1" applyBorder="1" applyAlignment="1">
      <alignment vertical="top" wrapText="1"/>
    </xf>
    <xf numFmtId="49" fontId="1" fillId="5" borderId="1" xfId="0" applyNumberFormat="1" applyFont="1" applyFill="1" applyBorder="1" applyAlignment="1">
      <alignment horizontal="center" vertical="top" wrapText="1"/>
    </xf>
    <xf numFmtId="0" fontId="6" fillId="16" borderId="1" xfId="0" applyFont="1" applyFill="1" applyBorder="1" applyAlignment="1">
      <alignment horizontal="center" vertical="center" wrapText="1"/>
    </xf>
    <xf numFmtId="166" fontId="1" fillId="16" borderId="1" xfId="0" applyNumberFormat="1"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top" wrapText="1"/>
    </xf>
    <xf numFmtId="49" fontId="10" fillId="14" borderId="1" xfId="4" applyNumberFormat="1" applyFont="1" applyFill="1" applyBorder="1" applyAlignment="1">
      <alignment horizontal="right" vertical="top" wrapText="1"/>
    </xf>
    <xf numFmtId="49" fontId="4" fillId="6" borderId="1" xfId="0" applyNumberFormat="1" applyFont="1" applyFill="1" applyBorder="1" applyAlignment="1">
      <alignment horizontal="right" vertical="top" wrapText="1"/>
    </xf>
    <xf numFmtId="49" fontId="10" fillId="6" borderId="1" xfId="4" applyNumberFormat="1" applyFont="1" applyFill="1" applyBorder="1" applyAlignment="1">
      <alignment horizontal="right" wrapText="1"/>
    </xf>
    <xf numFmtId="49" fontId="10" fillId="9" borderId="1" xfId="0" applyNumberFormat="1" applyFont="1" applyFill="1" applyBorder="1" applyAlignment="1">
      <alignment horizontal="right" vertical="top" wrapText="1"/>
    </xf>
    <xf numFmtId="49" fontId="10" fillId="5" borderId="1" xfId="0" applyNumberFormat="1" applyFont="1" applyFill="1" applyBorder="1" applyAlignment="1">
      <alignment horizontal="right" vertical="top" wrapText="1"/>
    </xf>
    <xf numFmtId="165" fontId="1" fillId="2" borderId="2" xfId="0" applyNumberFormat="1" applyFont="1" applyFill="1" applyBorder="1" applyAlignment="1">
      <alignment horizontal="left" vertical="top" wrapText="1"/>
    </xf>
    <xf numFmtId="165" fontId="1" fillId="2" borderId="8" xfId="0" applyNumberFormat="1" applyFont="1" applyFill="1" applyBorder="1" applyAlignment="1">
      <alignment horizontal="left" vertical="top" wrapText="1"/>
    </xf>
    <xf numFmtId="49" fontId="1" fillId="5" borderId="1" xfId="0" applyNumberFormat="1" applyFont="1" applyFill="1" applyBorder="1" applyAlignment="1">
      <alignment vertical="top" wrapText="1"/>
    </xf>
    <xf numFmtId="49" fontId="1" fillId="5" borderId="1" xfId="0" applyNumberFormat="1" applyFont="1" applyFill="1" applyBorder="1" applyAlignment="1">
      <alignment horizontal="left" vertical="top" wrapText="1"/>
    </xf>
    <xf numFmtId="0" fontId="1" fillId="5" borderId="10" xfId="0" applyFont="1" applyFill="1" applyBorder="1" applyAlignment="1">
      <alignment horizontal="left" vertical="top" wrapText="1"/>
    </xf>
    <xf numFmtId="0" fontId="10" fillId="5" borderId="0" xfId="0" applyFont="1" applyFill="1" applyAlignment="1">
      <alignment horizontal="right" vertical="top" wrapText="1"/>
    </xf>
    <xf numFmtId="0" fontId="4" fillId="5" borderId="0" xfId="0" applyFont="1" applyFill="1" applyAlignment="1">
      <alignment horizontal="center" wrapText="1"/>
    </xf>
    <xf numFmtId="0" fontId="6" fillId="5" borderId="1" xfId="0" applyFont="1" applyFill="1" applyBorder="1" applyAlignment="1">
      <alignment horizontal="center" vertical="center" textRotation="90" wrapText="1"/>
    </xf>
    <xf numFmtId="0" fontId="1" fillId="5" borderId="2" xfId="0" applyFont="1" applyFill="1" applyBorder="1" applyAlignment="1">
      <alignment horizontal="center" vertical="top" wrapText="1"/>
    </xf>
    <xf numFmtId="0" fontId="1" fillId="5" borderId="8" xfId="0" applyFont="1" applyFill="1" applyBorder="1" applyAlignment="1">
      <alignment horizontal="center" vertical="top" wrapText="1"/>
    </xf>
    <xf numFmtId="49" fontId="1" fillId="5" borderId="1" xfId="0" applyNumberFormat="1" applyFont="1" applyFill="1" applyBorder="1" applyAlignment="1">
      <alignment horizontal="right"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0" fontId="6" fillId="10" borderId="1" xfId="0" applyFont="1" applyFill="1" applyBorder="1" applyAlignment="1">
      <alignment horizontal="center" vertical="center" wrapText="1"/>
    </xf>
    <xf numFmtId="49" fontId="6" fillId="0" borderId="1" xfId="0" applyNumberFormat="1" applyFont="1" applyBorder="1" applyAlignment="1">
      <alignment horizontal="right" vertical="top" wrapText="1"/>
    </xf>
    <xf numFmtId="49" fontId="6" fillId="2" borderId="6" xfId="0" applyNumberFormat="1" applyFont="1" applyFill="1" applyBorder="1" applyAlignment="1">
      <alignment horizontal="right" vertical="top" wrapText="1"/>
    </xf>
    <xf numFmtId="49" fontId="6" fillId="2" borderId="16" xfId="0" applyNumberFormat="1" applyFont="1" applyFill="1" applyBorder="1" applyAlignment="1">
      <alignment horizontal="right" vertical="top" wrapText="1"/>
    </xf>
    <xf numFmtId="49" fontId="6" fillId="2" borderId="9" xfId="0" applyNumberFormat="1" applyFont="1" applyFill="1" applyBorder="1" applyAlignment="1">
      <alignment horizontal="right" vertical="top" wrapText="1"/>
    </xf>
    <xf numFmtId="49" fontId="1" fillId="0" borderId="6" xfId="4" applyNumberFormat="1" applyFont="1" applyBorder="1" applyAlignment="1">
      <alignment horizontal="left" wrapText="1"/>
    </xf>
    <xf numFmtId="49" fontId="1" fillId="0" borderId="16" xfId="4" applyNumberFormat="1" applyFont="1" applyBorder="1" applyAlignment="1">
      <alignment horizontal="left" wrapText="1"/>
    </xf>
    <xf numFmtId="49" fontId="1" fillId="0" borderId="9" xfId="4" applyNumberFormat="1" applyFont="1" applyBorder="1" applyAlignment="1">
      <alignment horizontal="left" wrapText="1"/>
    </xf>
    <xf numFmtId="49" fontId="6" fillId="10" borderId="1" xfId="0" applyNumberFormat="1" applyFont="1" applyFill="1" applyBorder="1" applyAlignment="1">
      <alignment horizontal="center" vertical="center" textRotation="90" wrapText="1"/>
    </xf>
    <xf numFmtId="49" fontId="6" fillId="0" borderId="1" xfId="0" applyNumberFormat="1" applyFont="1" applyBorder="1" applyAlignment="1">
      <alignment horizontal="left" vertical="top" wrapText="1"/>
    </xf>
    <xf numFmtId="49" fontId="6" fillId="6" borderId="6" xfId="4" applyNumberFormat="1" applyFont="1" applyFill="1" applyBorder="1" applyAlignment="1">
      <alignment horizontal="right" wrapText="1"/>
    </xf>
    <xf numFmtId="49" fontId="6" fillId="6" borderId="16" xfId="4" applyNumberFormat="1" applyFont="1" applyFill="1" applyBorder="1" applyAlignment="1">
      <alignment horizontal="right" wrapText="1"/>
    </xf>
    <xf numFmtId="49" fontId="6" fillId="6" borderId="9" xfId="4" applyNumberFormat="1" applyFont="1" applyFill="1" applyBorder="1" applyAlignment="1">
      <alignment horizontal="right" wrapText="1"/>
    </xf>
    <xf numFmtId="49" fontId="6" fillId="14" borderId="6" xfId="4" applyNumberFormat="1" applyFont="1" applyFill="1" applyBorder="1" applyAlignment="1">
      <alignment horizontal="right" wrapText="1"/>
    </xf>
    <xf numFmtId="49" fontId="6" fillId="14" borderId="16" xfId="4" applyNumberFormat="1" applyFont="1" applyFill="1" applyBorder="1" applyAlignment="1">
      <alignment horizontal="right" wrapText="1"/>
    </xf>
    <xf numFmtId="49" fontId="6" fillId="14" borderId="9" xfId="4" applyNumberFormat="1" applyFont="1" applyFill="1" applyBorder="1" applyAlignment="1">
      <alignment horizontal="right" wrapText="1"/>
    </xf>
    <xf numFmtId="49" fontId="10" fillId="6" borderId="17" xfId="0" applyNumberFormat="1" applyFont="1" applyFill="1" applyBorder="1" applyAlignment="1">
      <alignment horizontal="right" vertical="top" wrapText="1"/>
    </xf>
    <xf numFmtId="49" fontId="10" fillId="6" borderId="14" xfId="0" applyNumberFormat="1" applyFont="1" applyFill="1" applyBorder="1" applyAlignment="1">
      <alignment horizontal="right" vertical="top" wrapText="1"/>
    </xf>
    <xf numFmtId="49" fontId="10" fillId="6" borderId="11" xfId="0" applyNumberFormat="1" applyFont="1" applyFill="1" applyBorder="1" applyAlignment="1">
      <alignment horizontal="right" vertical="top" wrapText="1"/>
    </xf>
    <xf numFmtId="0" fontId="6" fillId="5" borderId="0" xfId="0" applyFont="1" applyFill="1" applyAlignment="1">
      <alignment horizontal="right" vertical="center" wrapText="1"/>
    </xf>
    <xf numFmtId="49" fontId="6" fillId="10" borderId="1" xfId="0" applyNumberFormat="1" applyFont="1" applyFill="1" applyBorder="1" applyAlignment="1">
      <alignment horizontal="center" vertical="center" wrapText="1"/>
    </xf>
    <xf numFmtId="49" fontId="23" fillId="0" borderId="1" xfId="0" applyNumberFormat="1" applyFont="1" applyBorder="1" applyAlignment="1">
      <alignment horizontal="center" vertical="top" wrapText="1"/>
    </xf>
    <xf numFmtId="49" fontId="23" fillId="0" borderId="1" xfId="4" applyNumberFormat="1" applyFont="1" applyBorder="1" applyAlignment="1">
      <alignment horizontal="left" wrapText="1"/>
    </xf>
    <xf numFmtId="49" fontId="14" fillId="0" borderId="1" xfId="0" applyNumberFormat="1" applyFont="1" applyBorder="1" applyAlignment="1">
      <alignment horizontal="left" vertical="top" wrapText="1"/>
    </xf>
    <xf numFmtId="166" fontId="23" fillId="5" borderId="2" xfId="0" applyNumberFormat="1" applyFont="1" applyFill="1" applyBorder="1" applyAlignment="1">
      <alignment horizontal="right" vertical="top" wrapText="1"/>
    </xf>
    <xf numFmtId="166" fontId="23" fillId="5" borderId="8" xfId="0" applyNumberFormat="1" applyFont="1" applyFill="1" applyBorder="1" applyAlignment="1">
      <alignment horizontal="right" vertical="top" wrapText="1"/>
    </xf>
    <xf numFmtId="49" fontId="23" fillId="5" borderId="1" xfId="0" applyNumberFormat="1" applyFont="1" applyFill="1" applyBorder="1" applyAlignment="1">
      <alignment horizontal="right" vertical="top" wrapText="1"/>
    </xf>
    <xf numFmtId="0" fontId="27" fillId="5" borderId="15" xfId="0" applyFont="1" applyFill="1" applyBorder="1" applyAlignment="1">
      <alignment horizontal="left" vertical="top" wrapText="1"/>
    </xf>
    <xf numFmtId="0" fontId="24" fillId="5" borderId="0" xfId="0" applyFont="1" applyFill="1" applyAlignment="1">
      <alignment horizontal="center" vertical="center" wrapText="1"/>
    </xf>
    <xf numFmtId="0" fontId="14" fillId="5" borderId="14" xfId="0" applyFont="1" applyFill="1" applyBorder="1" applyAlignment="1">
      <alignment horizontal="center" vertical="center" wrapText="1"/>
    </xf>
    <xf numFmtId="49" fontId="23" fillId="0" borderId="2" xfId="0" applyNumberFormat="1" applyFont="1" applyBorder="1" applyAlignment="1">
      <alignment horizontal="left" vertical="top" wrapText="1"/>
    </xf>
    <xf numFmtId="49" fontId="23" fillId="0" borderId="8" xfId="0" applyNumberFormat="1" applyFont="1" applyBorder="1" applyAlignment="1">
      <alignment horizontal="left" vertical="top" wrapText="1"/>
    </xf>
    <xf numFmtId="49" fontId="23" fillId="2" borderId="2" xfId="0" applyNumberFormat="1" applyFont="1" applyFill="1" applyBorder="1" applyAlignment="1">
      <alignment horizontal="center" vertical="top" wrapText="1"/>
    </xf>
    <xf numFmtId="49" fontId="23" fillId="2" borderId="8" xfId="0" applyNumberFormat="1" applyFont="1" applyFill="1" applyBorder="1" applyAlignment="1">
      <alignment horizontal="center" vertical="top" wrapText="1"/>
    </xf>
    <xf numFmtId="49" fontId="23" fillId="0" borderId="2" xfId="0" applyNumberFormat="1" applyFont="1" applyBorder="1" applyAlignment="1">
      <alignment horizontal="center" vertical="top" wrapText="1"/>
    </xf>
    <xf numFmtId="49" fontId="23" fillId="0" borderId="8" xfId="0" applyNumberFormat="1" applyFont="1" applyBorder="1" applyAlignment="1">
      <alignment horizontal="center" vertical="top" wrapText="1"/>
    </xf>
    <xf numFmtId="0" fontId="23" fillId="0" borderId="2" xfId="0" applyFont="1" applyBorder="1" applyAlignment="1">
      <alignment horizontal="left" vertical="top" wrapText="1"/>
    </xf>
    <xf numFmtId="0" fontId="23" fillId="0" borderId="8" xfId="0" applyFont="1" applyBorder="1" applyAlignment="1">
      <alignment horizontal="left" vertical="top" wrapText="1"/>
    </xf>
    <xf numFmtId="0" fontId="23" fillId="5" borderId="2" xfId="0" applyFont="1" applyFill="1" applyBorder="1" applyAlignment="1">
      <alignment horizontal="center" vertical="top" wrapText="1"/>
    </xf>
    <xf numFmtId="0" fontId="23" fillId="5" borderId="8" xfId="0" applyFont="1" applyFill="1" applyBorder="1" applyAlignment="1">
      <alignment horizontal="center" vertical="top" wrapText="1"/>
    </xf>
    <xf numFmtId="0" fontId="14" fillId="10" borderId="1" xfId="0" applyFont="1" applyFill="1" applyBorder="1" applyAlignment="1">
      <alignment horizontal="center" vertical="center" wrapText="1"/>
    </xf>
    <xf numFmtId="49" fontId="23" fillId="5" borderId="1" xfId="0" applyNumberFormat="1" applyFont="1" applyFill="1" applyBorder="1" applyAlignment="1">
      <alignment horizontal="left" vertical="top" wrapText="1"/>
    </xf>
    <xf numFmtId="49" fontId="23" fillId="5" borderId="2" xfId="0" applyNumberFormat="1" applyFont="1" applyFill="1" applyBorder="1" applyAlignment="1">
      <alignment horizontal="center" vertical="top" wrapText="1"/>
    </xf>
    <xf numFmtId="49" fontId="23" fillId="5" borderId="8" xfId="0" applyNumberFormat="1" applyFont="1" applyFill="1" applyBorder="1" applyAlignment="1">
      <alignment horizontal="center" vertical="top" wrapText="1"/>
    </xf>
    <xf numFmtId="0" fontId="23" fillId="5" borderId="1" xfId="0" applyFont="1" applyFill="1" applyBorder="1" applyAlignment="1">
      <alignment horizontal="left" vertical="top" wrapText="1"/>
    </xf>
    <xf numFmtId="49" fontId="14" fillId="5" borderId="1" xfId="0" applyNumberFormat="1" applyFont="1" applyFill="1" applyBorder="1" applyAlignment="1">
      <alignment horizontal="right" vertical="top" wrapText="1"/>
    </xf>
    <xf numFmtId="49" fontId="23" fillId="0" borderId="1" xfId="0" applyNumberFormat="1" applyFont="1" applyBorder="1" applyAlignment="1">
      <alignment horizontal="left" vertical="top" wrapText="1"/>
    </xf>
    <xf numFmtId="49" fontId="14" fillId="0" borderId="1" xfId="0" applyNumberFormat="1" applyFont="1" applyBorder="1" applyAlignment="1">
      <alignment horizontal="right" vertical="top" wrapText="1"/>
    </xf>
    <xf numFmtId="49" fontId="23" fillId="4" borderId="1" xfId="0" applyNumberFormat="1" applyFont="1" applyFill="1" applyBorder="1" applyAlignment="1">
      <alignment horizontal="left" vertical="top" wrapText="1"/>
    </xf>
    <xf numFmtId="49" fontId="14" fillId="10" borderId="1" xfId="0" applyNumberFormat="1" applyFont="1" applyFill="1" applyBorder="1" applyAlignment="1">
      <alignment horizontal="center" vertical="center" textRotation="90" wrapText="1"/>
    </xf>
    <xf numFmtId="49" fontId="14" fillId="10" borderId="1" xfId="0" applyNumberFormat="1" applyFont="1" applyFill="1" applyBorder="1" applyAlignment="1">
      <alignment horizontal="center" vertical="center" wrapText="1"/>
    </xf>
    <xf numFmtId="1" fontId="23" fillId="2" borderId="1" xfId="0" applyNumberFormat="1" applyFont="1" applyFill="1" applyBorder="1" applyAlignment="1">
      <alignment horizontal="left" vertical="top" wrapText="1"/>
    </xf>
    <xf numFmtId="1" fontId="23" fillId="5" borderId="1" xfId="0" applyNumberFormat="1" applyFont="1" applyFill="1" applyBorder="1" applyAlignment="1">
      <alignment vertical="top" wrapText="1"/>
    </xf>
    <xf numFmtId="165" fontId="23" fillId="5" borderId="1" xfId="0" applyNumberFormat="1" applyFont="1" applyFill="1" applyBorder="1" applyAlignment="1">
      <alignment horizontal="left" vertical="top" wrapText="1"/>
    </xf>
    <xf numFmtId="0" fontId="14" fillId="16" borderId="1" xfId="0" applyFont="1" applyFill="1" applyBorder="1" applyAlignment="1">
      <alignment horizontal="center" vertical="center" wrapText="1"/>
    </xf>
    <xf numFmtId="166" fontId="23" fillId="16" borderId="2" xfId="0" applyNumberFormat="1" applyFont="1" applyFill="1" applyBorder="1" applyAlignment="1">
      <alignment horizontal="right" vertical="top" wrapText="1"/>
    </xf>
    <xf numFmtId="166" fontId="23" fillId="16" borderId="8" xfId="0" applyNumberFormat="1" applyFont="1" applyFill="1" applyBorder="1" applyAlignment="1">
      <alignment horizontal="right" vertical="top" wrapText="1"/>
    </xf>
    <xf numFmtId="0" fontId="14" fillId="10" borderId="1" xfId="0" applyFont="1" applyFill="1" applyBorder="1" applyAlignment="1">
      <alignment horizontal="center" vertical="center" textRotation="90" wrapText="1"/>
    </xf>
    <xf numFmtId="1" fontId="23" fillId="5" borderId="2" xfId="0" applyNumberFormat="1" applyFont="1" applyFill="1" applyBorder="1" applyAlignment="1">
      <alignment horizontal="center" vertical="top" wrapText="1"/>
    </xf>
    <xf numFmtId="1" fontId="23" fillId="5" borderId="10" xfId="0" applyNumberFormat="1" applyFont="1" applyFill="1" applyBorder="1" applyAlignment="1">
      <alignment horizontal="center" vertical="top" wrapText="1"/>
    </xf>
    <xf numFmtId="1" fontId="23" fillId="5" borderId="8" xfId="0" applyNumberFormat="1" applyFont="1" applyFill="1" applyBorder="1" applyAlignment="1">
      <alignment horizontal="center" vertical="top" wrapText="1"/>
    </xf>
    <xf numFmtId="49" fontId="23" fillId="5" borderId="1" xfId="0" applyNumberFormat="1" applyFont="1" applyFill="1" applyBorder="1" applyAlignment="1">
      <alignment horizontal="center" vertical="top" wrapText="1"/>
    </xf>
    <xf numFmtId="49" fontId="23" fillId="4" borderId="1" xfId="0" applyNumberFormat="1" applyFont="1" applyFill="1" applyBorder="1" applyAlignment="1">
      <alignment horizontal="center" vertical="top" wrapText="1"/>
    </xf>
    <xf numFmtId="0" fontId="23" fillId="4" borderId="2" xfId="0" applyFont="1" applyFill="1" applyBorder="1" applyAlignment="1">
      <alignment horizontal="center" vertical="top" wrapText="1"/>
    </xf>
    <xf numFmtId="0" fontId="23" fillId="4" borderId="10" xfId="0" applyFont="1" applyFill="1" applyBorder="1" applyAlignment="1">
      <alignment horizontal="center" vertical="top" wrapText="1"/>
    </xf>
    <xf numFmtId="0" fontId="23" fillId="5" borderId="2" xfId="0" applyFont="1" applyFill="1" applyBorder="1" applyAlignment="1">
      <alignment vertical="top" wrapText="1"/>
    </xf>
    <xf numFmtId="0" fontId="23" fillId="5" borderId="8" xfId="0" applyFont="1" applyFill="1" applyBorder="1" applyAlignment="1">
      <alignment vertical="top" wrapText="1"/>
    </xf>
    <xf numFmtId="49" fontId="23" fillId="5" borderId="1" xfId="0" applyNumberFormat="1" applyFont="1" applyFill="1" applyBorder="1" applyAlignment="1">
      <alignment vertical="top" wrapText="1"/>
    </xf>
    <xf numFmtId="49" fontId="14" fillId="5" borderId="1" xfId="0" applyNumberFormat="1" applyFont="1" applyFill="1" applyBorder="1" applyAlignment="1">
      <alignment horizontal="left" vertical="top" wrapText="1"/>
    </xf>
    <xf numFmtId="0" fontId="14" fillId="4" borderId="1"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10" xfId="0" applyFont="1" applyFill="1" applyBorder="1" applyAlignment="1">
      <alignment horizontal="left" vertical="top" wrapText="1"/>
    </xf>
    <xf numFmtId="49" fontId="23" fillId="0" borderId="1" xfId="0" applyNumberFormat="1" applyFont="1" applyBorder="1" applyAlignment="1">
      <alignment vertical="top" wrapText="1"/>
    </xf>
    <xf numFmtId="49" fontId="24" fillId="6" borderId="1" xfId="0" applyNumberFormat="1" applyFont="1" applyFill="1" applyBorder="1" applyAlignment="1">
      <alignment horizontal="left" vertical="center" wrapText="1"/>
    </xf>
    <xf numFmtId="49" fontId="14" fillId="14" borderId="1" xfId="4" applyNumberFormat="1" applyFont="1" applyFill="1" applyBorder="1" applyAlignment="1">
      <alignment horizontal="right" wrapText="1"/>
    </xf>
    <xf numFmtId="49" fontId="14" fillId="12" borderId="1" xfId="0" applyNumberFormat="1" applyFont="1" applyFill="1" applyBorder="1" applyAlignment="1">
      <alignment horizontal="right" vertical="top" wrapText="1"/>
    </xf>
    <xf numFmtId="0" fontId="25" fillId="5" borderId="0" xfId="0" applyFont="1" applyFill="1" applyAlignment="1">
      <alignment horizontal="right" vertical="top" wrapText="1"/>
    </xf>
    <xf numFmtId="49" fontId="14" fillId="6" borderId="1" xfId="4" applyNumberFormat="1" applyFont="1" applyFill="1" applyBorder="1" applyAlignment="1">
      <alignment horizontal="right" wrapText="1"/>
    </xf>
    <xf numFmtId="0" fontId="23" fillId="5" borderId="2" xfId="0" applyFont="1" applyFill="1" applyBorder="1" applyAlignment="1">
      <alignment horizontal="left" vertical="top" wrapText="1"/>
    </xf>
    <xf numFmtId="0" fontId="23" fillId="5" borderId="8" xfId="0" applyFont="1" applyFill="1" applyBorder="1" applyAlignment="1">
      <alignment horizontal="left" vertical="top" wrapText="1"/>
    </xf>
    <xf numFmtId="49" fontId="14" fillId="0" borderId="6" xfId="0" applyNumberFormat="1" applyFont="1" applyBorder="1" applyAlignment="1">
      <alignment horizontal="left" vertical="top" wrapText="1"/>
    </xf>
    <xf numFmtId="49" fontId="14" fillId="0" borderId="16" xfId="0" applyNumberFormat="1" applyFont="1" applyBorder="1" applyAlignment="1">
      <alignment horizontal="left" vertical="top" wrapText="1"/>
    </xf>
    <xf numFmtId="49" fontId="14" fillId="0" borderId="9" xfId="0" applyNumberFormat="1" applyFont="1" applyBorder="1" applyAlignment="1">
      <alignment horizontal="left" vertical="top" wrapText="1"/>
    </xf>
    <xf numFmtId="165" fontId="23" fillId="2" borderId="2" xfId="0" applyNumberFormat="1" applyFont="1" applyFill="1" applyBorder="1" applyAlignment="1">
      <alignment horizontal="left" vertical="top" wrapText="1"/>
    </xf>
    <xf numFmtId="165" fontId="23" fillId="2" borderId="8" xfId="0" applyNumberFormat="1" applyFont="1" applyFill="1" applyBorder="1" applyAlignment="1">
      <alignment horizontal="left" vertical="top" wrapText="1"/>
    </xf>
    <xf numFmtId="49" fontId="23" fillId="5" borderId="2" xfId="0" applyNumberFormat="1" applyFont="1" applyFill="1" applyBorder="1" applyAlignment="1">
      <alignment horizontal="right" vertical="top" wrapText="1"/>
    </xf>
    <xf numFmtId="49" fontId="23" fillId="5" borderId="8" xfId="0" applyNumberFormat="1" applyFont="1" applyFill="1" applyBorder="1" applyAlignment="1">
      <alignment horizontal="right" vertical="top" wrapText="1"/>
    </xf>
    <xf numFmtId="49" fontId="23" fillId="0" borderId="10" xfId="0" applyNumberFormat="1" applyFont="1" applyBorder="1" applyAlignment="1">
      <alignment horizontal="center" vertical="top" wrapText="1"/>
    </xf>
    <xf numFmtId="0" fontId="14" fillId="0" borderId="1" xfId="0" applyFont="1" applyBorder="1" applyAlignment="1">
      <alignment horizontal="left" vertical="top" wrapText="1"/>
    </xf>
    <xf numFmtId="0" fontId="23" fillId="0" borderId="2" xfId="0" applyFont="1" applyBorder="1" applyAlignment="1">
      <alignment horizontal="center" vertical="top" wrapText="1"/>
    </xf>
    <xf numFmtId="0" fontId="23" fillId="0" borderId="10" xfId="0" applyFont="1" applyBorder="1" applyAlignment="1">
      <alignment horizontal="center" vertical="top" wrapText="1"/>
    </xf>
    <xf numFmtId="0" fontId="23" fillId="0" borderId="8" xfId="0" applyFont="1" applyBorder="1" applyAlignment="1">
      <alignment horizontal="center" vertical="top" wrapText="1"/>
    </xf>
    <xf numFmtId="0" fontId="23" fillId="0" borderId="10" xfId="0" applyFont="1" applyBorder="1" applyAlignment="1">
      <alignment horizontal="left" vertical="top" wrapText="1"/>
    </xf>
    <xf numFmtId="49" fontId="23" fillId="5" borderId="2" xfId="0" applyNumberFormat="1" applyFont="1" applyFill="1" applyBorder="1" applyAlignment="1">
      <alignment horizontal="left" vertical="top" wrapText="1"/>
    </xf>
    <xf numFmtId="49" fontId="23" fillId="5" borderId="8" xfId="0" applyNumberFormat="1" applyFont="1" applyFill="1" applyBorder="1" applyAlignment="1">
      <alignment horizontal="left" vertical="top" wrapText="1"/>
    </xf>
    <xf numFmtId="49" fontId="23" fillId="0" borderId="6" xfId="4" applyNumberFormat="1" applyFont="1" applyBorder="1" applyAlignment="1">
      <alignment horizontal="left" wrapText="1"/>
    </xf>
    <xf numFmtId="49" fontId="23" fillId="0" borderId="16" xfId="4" applyNumberFormat="1" applyFont="1" applyBorder="1" applyAlignment="1">
      <alignment horizontal="left" wrapText="1"/>
    </xf>
    <xf numFmtId="49" fontId="23" fillId="0" borderId="9" xfId="4" applyNumberFormat="1" applyFont="1" applyBorder="1" applyAlignment="1">
      <alignment horizontal="left" wrapText="1"/>
    </xf>
    <xf numFmtId="49" fontId="14" fillId="6" borderId="8" xfId="0" applyNumberFormat="1" applyFont="1" applyFill="1" applyBorder="1" applyAlignment="1">
      <alignment horizontal="right" vertical="top" wrapText="1"/>
    </xf>
    <xf numFmtId="49" fontId="14" fillId="14" borderId="6" xfId="4" applyNumberFormat="1" applyFont="1" applyFill="1" applyBorder="1" applyAlignment="1">
      <alignment horizontal="right" wrapText="1"/>
    </xf>
    <xf numFmtId="49" fontId="14" fillId="14" borderId="16" xfId="4" applyNumberFormat="1" applyFont="1" applyFill="1" applyBorder="1" applyAlignment="1">
      <alignment horizontal="right" wrapText="1"/>
    </xf>
    <xf numFmtId="49" fontId="14" fillId="14" borderId="9" xfId="4" applyNumberFormat="1" applyFont="1" applyFill="1" applyBorder="1" applyAlignment="1">
      <alignment horizontal="right" wrapText="1"/>
    </xf>
    <xf numFmtId="49" fontId="14" fillId="2" borderId="6" xfId="0" applyNumberFormat="1" applyFont="1" applyFill="1" applyBorder="1" applyAlignment="1">
      <alignment horizontal="right" vertical="top" wrapText="1"/>
    </xf>
    <xf numFmtId="49" fontId="14" fillId="2" borderId="16" xfId="0" applyNumberFormat="1" applyFont="1" applyFill="1" applyBorder="1" applyAlignment="1">
      <alignment horizontal="right" vertical="top" wrapText="1"/>
    </xf>
    <xf numFmtId="49" fontId="14" fillId="2" borderId="9" xfId="0" applyNumberFormat="1" applyFont="1" applyFill="1" applyBorder="1" applyAlignment="1">
      <alignment horizontal="right" vertical="top" wrapText="1"/>
    </xf>
    <xf numFmtId="0" fontId="24" fillId="5" borderId="0" xfId="0" applyFont="1" applyFill="1" applyAlignment="1">
      <alignment horizontal="right" vertical="top" wrapText="1"/>
    </xf>
    <xf numFmtId="0" fontId="24" fillId="0" borderId="0" xfId="0" applyFont="1" applyAlignment="1">
      <alignment horizontal="center" vertical="center" wrapText="1"/>
    </xf>
    <xf numFmtId="0" fontId="14" fillId="5" borderId="0" xfId="0" applyFont="1" applyFill="1" applyAlignment="1">
      <alignment horizontal="right" vertical="center" wrapText="1"/>
    </xf>
    <xf numFmtId="49" fontId="23" fillId="0" borderId="2" xfId="0" applyNumberFormat="1" applyFont="1" applyBorder="1" applyAlignment="1">
      <alignment horizontal="right" vertical="top" wrapText="1"/>
    </xf>
    <xf numFmtId="49" fontId="23" fillId="0" borderId="8" xfId="0" applyNumberFormat="1" applyFont="1" applyBorder="1" applyAlignment="1">
      <alignment horizontal="right" vertical="top" wrapText="1"/>
    </xf>
    <xf numFmtId="49" fontId="23" fillId="0" borderId="10" xfId="0" applyNumberFormat="1" applyFont="1" applyBorder="1" applyAlignment="1">
      <alignment horizontal="left" vertical="top" wrapText="1"/>
    </xf>
    <xf numFmtId="49" fontId="14" fillId="6" borderId="6" xfId="4" applyNumberFormat="1" applyFont="1" applyFill="1" applyBorder="1" applyAlignment="1">
      <alignment horizontal="right" wrapText="1"/>
    </xf>
    <xf numFmtId="49" fontId="14" fillId="6" borderId="16" xfId="4" applyNumberFormat="1" applyFont="1" applyFill="1" applyBorder="1" applyAlignment="1">
      <alignment horizontal="right" wrapText="1"/>
    </xf>
    <xf numFmtId="49" fontId="14" fillId="6" borderId="9" xfId="4" applyNumberFormat="1" applyFont="1" applyFill="1" applyBorder="1" applyAlignment="1">
      <alignment horizontal="right" wrapText="1"/>
    </xf>
    <xf numFmtId="49" fontId="23" fillId="0" borderId="10" xfId="0" applyNumberFormat="1" applyFont="1" applyBorder="1" applyAlignment="1">
      <alignment horizontal="right" vertical="top" wrapText="1"/>
    </xf>
    <xf numFmtId="0" fontId="1" fillId="5"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8" xfId="0" applyFont="1" applyBorder="1" applyAlignment="1">
      <alignment horizontal="center" vertical="top" wrapText="1"/>
    </xf>
    <xf numFmtId="1" fontId="1" fillId="0" borderId="1" xfId="0" applyNumberFormat="1" applyFont="1" applyBorder="1" applyAlignment="1">
      <alignment horizontal="center" vertical="top" wrapText="1"/>
    </xf>
    <xf numFmtId="1" fontId="1" fillId="5" borderId="1" xfId="0" applyNumberFormat="1" applyFont="1" applyFill="1" applyBorder="1" applyAlignment="1">
      <alignment horizontal="center" vertical="top" wrapText="1"/>
    </xf>
    <xf numFmtId="1" fontId="1" fillId="5" borderId="2" xfId="0" applyNumberFormat="1" applyFont="1" applyFill="1" applyBorder="1" applyAlignment="1">
      <alignment horizontal="center" vertical="top" wrapText="1"/>
    </xf>
    <xf numFmtId="1" fontId="1" fillId="5" borderId="10" xfId="0" applyNumberFormat="1" applyFont="1" applyFill="1" applyBorder="1" applyAlignment="1">
      <alignment horizontal="center" vertical="top" wrapText="1"/>
    </xf>
    <xf numFmtId="1" fontId="1" fillId="5" borderId="8" xfId="0" applyNumberFormat="1" applyFont="1" applyFill="1" applyBorder="1" applyAlignment="1">
      <alignment horizontal="center" vertical="top" wrapText="1"/>
    </xf>
    <xf numFmtId="49" fontId="1" fillId="0" borderId="10" xfId="0" applyNumberFormat="1" applyFont="1" applyBorder="1" applyAlignment="1">
      <alignment horizontal="center" vertical="top" wrapText="1"/>
    </xf>
    <xf numFmtId="49" fontId="6" fillId="7" borderId="1" xfId="0" applyNumberFormat="1" applyFont="1" applyFill="1" applyBorder="1" applyAlignment="1">
      <alignment horizontal="right" vertical="top" wrapText="1"/>
    </xf>
    <xf numFmtId="0" fontId="6" fillId="0" borderId="1" xfId="0" applyFont="1" applyBorder="1" applyAlignment="1">
      <alignment horizontal="left" vertical="top" wrapText="1"/>
    </xf>
    <xf numFmtId="0" fontId="1" fillId="0" borderId="1" xfId="0" applyFont="1" applyBorder="1" applyAlignment="1">
      <alignment horizontal="center" vertical="top" wrapText="1"/>
    </xf>
    <xf numFmtId="0" fontId="6" fillId="0" borderId="0" xfId="0" applyFont="1" applyAlignment="1">
      <alignment horizontal="right" vertical="center"/>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9" fillId="0" borderId="1" xfId="0" applyFont="1" applyBorder="1" applyAlignment="1">
      <alignment horizontal="left" vertical="top" wrapText="1"/>
    </xf>
    <xf numFmtId="49" fontId="6" fillId="5" borderId="8" xfId="0" applyNumberFormat="1" applyFont="1" applyFill="1" applyBorder="1" applyAlignment="1">
      <alignment horizontal="righ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4" fillId="0" borderId="0" xfId="0" applyFont="1" applyAlignment="1">
      <alignment horizontal="center" vertical="center" wrapText="1"/>
    </xf>
    <xf numFmtId="49" fontId="1" fillId="0" borderId="1" xfId="0" applyNumberFormat="1" applyFont="1" applyBorder="1" applyAlignment="1">
      <alignment vertical="top" wrapText="1"/>
    </xf>
    <xf numFmtId="49" fontId="4" fillId="6" borderId="6" xfId="0" applyNumberFormat="1" applyFont="1" applyFill="1" applyBorder="1" applyAlignment="1">
      <alignment horizontal="left" vertical="center" wrapText="1"/>
    </xf>
    <xf numFmtId="49" fontId="4" fillId="6" borderId="16"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49" fontId="1" fillId="0" borderId="7" xfId="0" applyNumberFormat="1" applyFont="1" applyBorder="1" applyAlignment="1">
      <alignment vertical="top" wrapText="1"/>
    </xf>
    <xf numFmtId="49" fontId="1" fillId="0" borderId="18" xfId="0" applyNumberFormat="1" applyFont="1" applyBorder="1" applyAlignment="1">
      <alignment vertical="top" wrapText="1"/>
    </xf>
    <xf numFmtId="49" fontId="1" fillId="2" borderId="7" xfId="0" applyNumberFormat="1" applyFont="1" applyFill="1" applyBorder="1" applyAlignment="1">
      <alignment horizontal="center" vertical="top" wrapText="1"/>
    </xf>
    <xf numFmtId="49" fontId="1" fillId="5" borderId="18" xfId="0" applyNumberFormat="1" applyFont="1" applyFill="1" applyBorder="1" applyAlignment="1">
      <alignment horizontal="center" vertical="top" wrapText="1"/>
    </xf>
    <xf numFmtId="0" fontId="1" fillId="0" borderId="1" xfId="0" applyFont="1" applyBorder="1" applyAlignment="1">
      <alignment vertical="top" wrapText="1"/>
    </xf>
    <xf numFmtId="49" fontId="1" fillId="0" borderId="7" xfId="0" applyNumberFormat="1" applyFont="1" applyBorder="1" applyAlignment="1">
      <alignment horizontal="center" vertical="top" wrapText="1"/>
    </xf>
    <xf numFmtId="49" fontId="1" fillId="0" borderId="18"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49" fontId="1" fillId="0" borderId="19" xfId="0" applyNumberFormat="1" applyFont="1" applyBorder="1" applyAlignment="1">
      <alignment vertical="top" wrapText="1"/>
    </xf>
    <xf numFmtId="0" fontId="6" fillId="0" borderId="1" xfId="0" applyFont="1" applyBorder="1" applyAlignment="1">
      <alignment horizontal="left" wrapText="1"/>
    </xf>
    <xf numFmtId="49" fontId="1" fillId="5" borderId="10" xfId="0" applyNumberFormat="1" applyFont="1" applyFill="1" applyBorder="1" applyAlignment="1">
      <alignment horizontal="center" vertical="top" wrapText="1"/>
    </xf>
    <xf numFmtId="0" fontId="40" fillId="0" borderId="1" xfId="0" applyFont="1" applyBorder="1" applyAlignment="1">
      <alignment horizontal="left" vertical="top" wrapText="1"/>
    </xf>
    <xf numFmtId="165" fontId="1" fillId="5" borderId="1" xfId="0" applyNumberFormat="1" applyFont="1" applyFill="1" applyBorder="1" applyAlignment="1">
      <alignment horizontal="left" vertical="top" wrapText="1"/>
    </xf>
    <xf numFmtId="49" fontId="6" fillId="14" borderId="1" xfId="4" applyNumberFormat="1" applyFont="1" applyFill="1" applyBorder="1" applyAlignment="1">
      <alignment horizontal="right" wrapText="1"/>
    </xf>
    <xf numFmtId="49" fontId="6" fillId="6" borderId="1" xfId="4" applyNumberFormat="1" applyFont="1" applyFill="1" applyBorder="1" applyAlignment="1">
      <alignment horizontal="right" wrapText="1"/>
    </xf>
    <xf numFmtId="0" fontId="23" fillId="5" borderId="1" xfId="0" applyFont="1" applyFill="1" applyBorder="1" applyAlignment="1">
      <alignment horizontal="center" vertical="top" wrapText="1"/>
    </xf>
    <xf numFmtId="0" fontId="23" fillId="5" borderId="10" xfId="0" applyFont="1" applyFill="1" applyBorder="1" applyAlignment="1">
      <alignment horizontal="center" vertical="top" wrapText="1"/>
    </xf>
    <xf numFmtId="3" fontId="23" fillId="5" borderId="2" xfId="0" applyNumberFormat="1" applyFont="1" applyFill="1" applyBorder="1" applyAlignment="1">
      <alignment horizontal="center" vertical="top" wrapText="1"/>
    </xf>
    <xf numFmtId="3" fontId="23" fillId="5" borderId="8" xfId="0" applyNumberFormat="1" applyFont="1" applyFill="1" applyBorder="1" applyAlignment="1">
      <alignment horizontal="center" vertical="top" wrapText="1"/>
    </xf>
    <xf numFmtId="166" fontId="23" fillId="5" borderId="2" xfId="0" applyNumberFormat="1" applyFont="1" applyFill="1" applyBorder="1" applyAlignment="1">
      <alignment horizontal="center" vertical="top" wrapText="1"/>
    </xf>
    <xf numFmtId="166" fontId="23" fillId="5" borderId="8" xfId="0" applyNumberFormat="1" applyFont="1" applyFill="1" applyBorder="1" applyAlignment="1">
      <alignment horizontal="center" vertical="top" wrapText="1"/>
    </xf>
    <xf numFmtId="0" fontId="23" fillId="5" borderId="1" xfId="0" applyFont="1" applyFill="1" applyBorder="1" applyAlignment="1">
      <alignment vertical="top" wrapText="1"/>
    </xf>
    <xf numFmtId="49" fontId="23" fillId="0" borderId="1" xfId="0" applyNumberFormat="1" applyFont="1" applyBorder="1" applyAlignment="1">
      <alignment horizontal="center" vertical="top"/>
    </xf>
    <xf numFmtId="49" fontId="14" fillId="2" borderId="17" xfId="0" applyNumberFormat="1" applyFont="1" applyFill="1" applyBorder="1" applyAlignment="1">
      <alignment horizontal="right" vertical="top" wrapText="1"/>
    </xf>
    <xf numFmtId="49" fontId="14" fillId="2" borderId="14" xfId="0" applyNumberFormat="1" applyFont="1" applyFill="1" applyBorder="1" applyAlignment="1">
      <alignment horizontal="right" vertical="top" wrapText="1"/>
    </xf>
    <xf numFmtId="49" fontId="14" fillId="2" borderId="11" xfId="0" applyNumberFormat="1" applyFont="1" applyFill="1" applyBorder="1" applyAlignment="1">
      <alignment horizontal="right" vertical="top" wrapText="1"/>
    </xf>
    <xf numFmtId="166" fontId="23" fillId="5" borderId="10" xfId="0" applyNumberFormat="1" applyFont="1" applyFill="1" applyBorder="1" applyAlignment="1">
      <alignment horizontal="right" vertical="top" wrapText="1"/>
    </xf>
    <xf numFmtId="166" fontId="23" fillId="16" borderId="10" xfId="0" applyNumberFormat="1" applyFont="1" applyFill="1" applyBorder="1" applyAlignment="1">
      <alignment horizontal="right" vertical="top" wrapText="1"/>
    </xf>
    <xf numFmtId="49" fontId="14" fillId="6" borderId="1" xfId="0" applyNumberFormat="1" applyFont="1" applyFill="1" applyBorder="1" applyAlignment="1">
      <alignment horizontal="right" vertical="top" wrapText="1"/>
    </xf>
    <xf numFmtId="49" fontId="23" fillId="5" borderId="10" xfId="0" applyNumberFormat="1" applyFont="1" applyFill="1" applyBorder="1" applyAlignment="1">
      <alignment horizontal="left" vertical="top" wrapText="1"/>
    </xf>
    <xf numFmtId="0" fontId="24" fillId="0" borderId="0" xfId="0" applyFont="1" applyAlignment="1">
      <alignment horizontal="center" vertical="top" wrapText="1"/>
    </xf>
    <xf numFmtId="166" fontId="23" fillId="0" borderId="2" xfId="0" applyNumberFormat="1" applyFont="1" applyBorder="1" applyAlignment="1">
      <alignment horizontal="right" vertical="top" wrapText="1"/>
    </xf>
    <xf numFmtId="166" fontId="23" fillId="0" borderId="10" xfId="0" applyNumberFormat="1" applyFont="1" applyBorder="1" applyAlignment="1">
      <alignment horizontal="right" vertical="top" wrapText="1"/>
    </xf>
    <xf numFmtId="166" fontId="23" fillId="0" borderId="8" xfId="0" applyNumberFormat="1" applyFont="1" applyBorder="1" applyAlignment="1">
      <alignment horizontal="right" vertical="top" wrapText="1"/>
    </xf>
    <xf numFmtId="0" fontId="23" fillId="5" borderId="10" xfId="0" applyFont="1" applyFill="1" applyBorder="1" applyAlignment="1">
      <alignment horizontal="left" vertical="top" wrapText="1"/>
    </xf>
    <xf numFmtId="49" fontId="10" fillId="8" borderId="6" xfId="4" applyNumberFormat="1" applyFont="1" applyFill="1" applyBorder="1" applyAlignment="1">
      <alignment horizontal="right" wrapText="1"/>
    </xf>
    <xf numFmtId="49" fontId="10" fillId="8" borderId="16" xfId="4" applyNumberFormat="1" applyFont="1" applyFill="1" applyBorder="1" applyAlignment="1">
      <alignment horizontal="right" wrapText="1"/>
    </xf>
    <xf numFmtId="49" fontId="10" fillId="8" borderId="9" xfId="4" applyNumberFormat="1" applyFont="1" applyFill="1" applyBorder="1" applyAlignment="1">
      <alignment horizontal="right" wrapText="1"/>
    </xf>
    <xf numFmtId="49" fontId="1" fillId="9" borderId="1" xfId="0" applyNumberFormat="1" applyFont="1" applyFill="1" applyBorder="1" applyAlignment="1">
      <alignment horizontal="left" vertical="top" wrapText="1"/>
    </xf>
    <xf numFmtId="49" fontId="8" fillId="5" borderId="1" xfId="0" applyNumberFormat="1" applyFont="1" applyFill="1" applyBorder="1" applyAlignment="1">
      <alignment horizontal="center" vertical="top" wrapText="1"/>
    </xf>
    <xf numFmtId="49" fontId="7" fillId="5" borderId="1" xfId="0" applyNumberFormat="1" applyFont="1" applyFill="1" applyBorder="1" applyAlignment="1">
      <alignment horizontal="center" vertical="top" wrapText="1"/>
    </xf>
    <xf numFmtId="49" fontId="10" fillId="5" borderId="6" xfId="0" applyNumberFormat="1" applyFont="1" applyFill="1" applyBorder="1" applyAlignment="1">
      <alignment horizontal="right" vertical="top" wrapText="1"/>
    </xf>
    <xf numFmtId="49" fontId="10" fillId="5" borderId="16" xfId="0" applyNumberFormat="1" applyFont="1" applyFill="1" applyBorder="1" applyAlignment="1">
      <alignment horizontal="right" vertical="top" wrapText="1"/>
    </xf>
    <xf numFmtId="49" fontId="10" fillId="5" borderId="9" xfId="0" applyNumberFormat="1" applyFont="1" applyFill="1" applyBorder="1" applyAlignment="1">
      <alignment horizontal="right" vertical="top" wrapText="1"/>
    </xf>
    <xf numFmtId="49" fontId="10" fillId="5" borderId="1" xfId="0" applyNumberFormat="1" applyFont="1" applyFill="1" applyBorder="1" applyAlignment="1">
      <alignment horizontal="left" vertical="top" wrapText="1"/>
    </xf>
    <xf numFmtId="49" fontId="2" fillId="9" borderId="1" xfId="0" applyNumberFormat="1" applyFont="1" applyFill="1" applyBorder="1" applyAlignment="1">
      <alignment horizontal="center" vertical="top" wrapText="1"/>
    </xf>
    <xf numFmtId="49" fontId="1" fillId="9" borderId="1" xfId="0" applyNumberFormat="1" applyFont="1" applyFill="1" applyBorder="1" applyAlignment="1">
      <alignment horizontal="center" vertical="top" wrapText="1"/>
    </xf>
    <xf numFmtId="0" fontId="32" fillId="0" borderId="2" xfId="0" applyFont="1" applyBorder="1" applyAlignment="1">
      <alignment horizontal="left" vertical="top" wrapText="1"/>
    </xf>
    <xf numFmtId="0" fontId="32" fillId="0" borderId="8" xfId="0" applyFont="1" applyBorder="1" applyAlignment="1">
      <alignment horizontal="left" vertical="top" wrapText="1"/>
    </xf>
    <xf numFmtId="49" fontId="35" fillId="0" borderId="2" xfId="0" applyNumberFormat="1" applyFont="1" applyBorder="1" applyAlignment="1">
      <alignment horizontal="center" vertical="top" wrapText="1"/>
    </xf>
    <xf numFmtId="49" fontId="35" fillId="0" borderId="8" xfId="0" applyNumberFormat="1" applyFont="1" applyBorder="1" applyAlignment="1">
      <alignment horizontal="center" vertical="top" wrapText="1"/>
    </xf>
    <xf numFmtId="0" fontId="4" fillId="5" borderId="0" xfId="0" applyFont="1" applyFill="1" applyAlignment="1">
      <alignment horizontal="center" vertical="top" wrapText="1"/>
    </xf>
    <xf numFmtId="49" fontId="10" fillId="0" borderId="1" xfId="0" applyNumberFormat="1" applyFont="1" applyBorder="1" applyAlignment="1">
      <alignment horizontal="right" vertical="top" wrapText="1"/>
    </xf>
    <xf numFmtId="0" fontId="5" fillId="5" borderId="2"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0" fontId="1" fillId="5" borderId="10" xfId="0" applyFont="1" applyFill="1" applyBorder="1" applyAlignment="1">
      <alignment horizontal="right" vertical="top" wrapText="1"/>
    </xf>
    <xf numFmtId="49" fontId="1" fillId="5" borderId="10" xfId="0" applyNumberFormat="1" applyFont="1" applyFill="1" applyBorder="1" applyAlignment="1">
      <alignment horizontal="left" vertical="top" wrapText="1"/>
    </xf>
    <xf numFmtId="0" fontId="1" fillId="9" borderId="1" xfId="0" applyFont="1" applyFill="1" applyBorder="1" applyAlignment="1">
      <alignment vertical="top" wrapText="1"/>
    </xf>
    <xf numFmtId="49" fontId="6" fillId="5"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0" fontId="1" fillId="5" borderId="10" xfId="0"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7" fillId="5"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8" fillId="5" borderId="1" xfId="0" applyFont="1" applyFill="1" applyBorder="1" applyAlignment="1">
      <alignment horizontal="left" vertical="top" wrapText="1"/>
    </xf>
    <xf numFmtId="49" fontId="1" fillId="5" borderId="2" xfId="0" applyNumberFormat="1" applyFont="1" applyFill="1" applyBorder="1" applyAlignment="1">
      <alignment horizontal="center" vertical="top"/>
    </xf>
    <xf numFmtId="49" fontId="1" fillId="5" borderId="10" xfId="0" applyNumberFormat="1" applyFont="1" applyFill="1" applyBorder="1" applyAlignment="1">
      <alignment horizontal="center" vertical="top"/>
    </xf>
    <xf numFmtId="49" fontId="1" fillId="5" borderId="8" xfId="0" applyNumberFormat="1" applyFont="1" applyFill="1" applyBorder="1" applyAlignment="1">
      <alignment horizontal="center" vertical="top"/>
    </xf>
    <xf numFmtId="49" fontId="4" fillId="8" borderId="1" xfId="0" applyNumberFormat="1" applyFont="1" applyFill="1" applyBorder="1" applyAlignment="1">
      <alignment horizontal="right" vertical="top" wrapText="1"/>
    </xf>
    <xf numFmtId="49" fontId="32" fillId="0" borderId="2" xfId="0" applyNumberFormat="1" applyFont="1" applyBorder="1" applyAlignment="1">
      <alignment horizontal="center" vertical="top" wrapText="1"/>
    </xf>
    <xf numFmtId="49" fontId="32" fillId="0" borderId="8" xfId="0" applyNumberFormat="1" applyFont="1" applyBorder="1" applyAlignment="1">
      <alignment horizontal="center" vertical="top" wrapText="1"/>
    </xf>
    <xf numFmtId="49" fontId="7" fillId="0" borderId="1" xfId="0" applyNumberFormat="1" applyFont="1" applyBorder="1" applyAlignment="1">
      <alignment horizontal="center" vertical="top" wrapText="1"/>
    </xf>
    <xf numFmtId="49" fontId="35" fillId="5" borderId="2" xfId="0" applyNumberFormat="1" applyFont="1" applyFill="1" applyBorder="1" applyAlignment="1">
      <alignment horizontal="left" vertical="top" wrapText="1"/>
    </xf>
    <xf numFmtId="49" fontId="35" fillId="5" borderId="8" xfId="0" applyNumberFormat="1" applyFont="1" applyFill="1" applyBorder="1" applyAlignment="1">
      <alignment horizontal="left" vertical="top" wrapText="1"/>
    </xf>
    <xf numFmtId="49" fontId="2" fillId="5" borderId="2" xfId="0" applyNumberFormat="1" applyFont="1" applyFill="1" applyBorder="1" applyAlignment="1">
      <alignment horizontal="center" vertical="top" wrapText="1"/>
    </xf>
    <xf numFmtId="49" fontId="2" fillId="5" borderId="10" xfId="0" applyNumberFormat="1"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0" fontId="1" fillId="9" borderId="1" xfId="0" applyFont="1" applyFill="1" applyBorder="1" applyAlignment="1">
      <alignment horizontal="right" vertical="top" wrapText="1"/>
    </xf>
    <xf numFmtId="49" fontId="1" fillId="9" borderId="1" xfId="0" applyNumberFormat="1" applyFont="1" applyFill="1" applyBorder="1" applyAlignment="1">
      <alignment horizontal="right" vertical="top" wrapText="1"/>
    </xf>
    <xf numFmtId="49" fontId="65" fillId="5" borderId="2" xfId="0" applyNumberFormat="1" applyFont="1" applyFill="1" applyBorder="1" applyAlignment="1">
      <alignment horizontal="center" vertical="top" wrapText="1"/>
    </xf>
    <xf numFmtId="49" fontId="65" fillId="5" borderId="8" xfId="0" applyNumberFormat="1" applyFont="1" applyFill="1" applyBorder="1" applyAlignment="1">
      <alignment horizontal="center" vertical="top" wrapText="1"/>
    </xf>
    <xf numFmtId="49" fontId="64" fillId="5" borderId="1" xfId="0" applyNumberFormat="1" applyFont="1" applyFill="1" applyBorder="1" applyAlignment="1">
      <alignment horizontal="center" vertical="top" wrapText="1"/>
    </xf>
    <xf numFmtId="49" fontId="10" fillId="15" borderId="6" xfId="4" applyNumberFormat="1" applyFont="1" applyFill="1" applyBorder="1" applyAlignment="1">
      <alignment horizontal="right" wrapText="1"/>
    </xf>
    <xf numFmtId="49" fontId="10" fillId="15" borderId="16" xfId="4" applyNumberFormat="1" applyFont="1" applyFill="1" applyBorder="1" applyAlignment="1">
      <alignment horizontal="right" wrapText="1"/>
    </xf>
    <xf numFmtId="49" fontId="10" fillId="15" borderId="9" xfId="4" applyNumberFormat="1" applyFont="1" applyFill="1" applyBorder="1" applyAlignment="1">
      <alignment horizontal="right" wrapText="1"/>
    </xf>
    <xf numFmtId="49" fontId="10" fillId="0" borderId="6" xfId="0" applyNumberFormat="1" applyFont="1" applyBorder="1" applyAlignment="1">
      <alignment horizontal="left" vertical="top" wrapText="1"/>
    </xf>
    <xf numFmtId="49" fontId="10" fillId="0" borderId="16" xfId="0" applyNumberFormat="1" applyFont="1" applyBorder="1" applyAlignment="1">
      <alignment horizontal="left" vertical="top" wrapText="1"/>
    </xf>
    <xf numFmtId="49" fontId="10" fillId="0" borderId="9" xfId="0" applyNumberFormat="1" applyFont="1" applyBorder="1" applyAlignment="1">
      <alignment horizontal="left" vertical="top" wrapText="1"/>
    </xf>
    <xf numFmtId="49" fontId="64" fillId="5" borderId="1" xfId="0" applyNumberFormat="1" applyFont="1" applyFill="1" applyBorder="1" applyAlignment="1">
      <alignment horizontal="right" vertical="top" wrapText="1"/>
    </xf>
    <xf numFmtId="0" fontId="14" fillId="0" borderId="1" xfId="0" applyFont="1" applyBorder="1" applyAlignment="1">
      <alignment vertical="top" wrapText="1"/>
    </xf>
    <xf numFmtId="0" fontId="23" fillId="0" borderId="1" xfId="0" applyFont="1" applyBorder="1" applyAlignment="1">
      <alignment horizontal="left" vertical="top" wrapText="1"/>
    </xf>
    <xf numFmtId="49" fontId="23" fillId="0" borderId="1" xfId="0" applyNumberFormat="1" applyFont="1" applyBorder="1" applyAlignment="1">
      <alignment horizontal="right" vertical="top" wrapText="1"/>
    </xf>
    <xf numFmtId="49" fontId="23" fillId="0" borderId="1" xfId="4" applyNumberFormat="1" applyFont="1" applyBorder="1" applyAlignment="1">
      <alignment horizontal="left" vertical="top" wrapText="1"/>
    </xf>
    <xf numFmtId="0" fontId="24" fillId="0" borderId="0" xfId="0" applyFont="1" applyAlignment="1">
      <alignment horizontal="center" wrapText="1"/>
    </xf>
    <xf numFmtId="49" fontId="14" fillId="6" borderId="1" xfId="4" applyNumberFormat="1" applyFont="1" applyFill="1" applyBorder="1" applyAlignment="1">
      <alignment horizontal="right" vertical="top" wrapText="1"/>
    </xf>
    <xf numFmtId="49" fontId="14" fillId="14" borderId="1" xfId="4" applyNumberFormat="1" applyFont="1" applyFill="1" applyBorder="1" applyAlignment="1">
      <alignment horizontal="right" vertical="top" wrapText="1"/>
    </xf>
    <xf numFmtId="49" fontId="14" fillId="0" borderId="1" xfId="0" applyNumberFormat="1" applyFont="1" applyBorder="1" applyAlignment="1">
      <alignment vertical="top"/>
    </xf>
    <xf numFmtId="0" fontId="23" fillId="0" borderId="1" xfId="0" applyFont="1" applyBorder="1" applyAlignment="1">
      <alignment horizontal="center" vertical="top" wrapText="1"/>
    </xf>
    <xf numFmtId="3" fontId="23" fillId="0" borderId="1" xfId="0" applyNumberFormat="1" applyFont="1" applyBorder="1" applyAlignment="1">
      <alignment horizontal="left" vertical="top" wrapText="1"/>
    </xf>
    <xf numFmtId="0" fontId="29" fillId="0" borderId="2" xfId="0" applyFont="1" applyBorder="1" applyAlignment="1">
      <alignment horizontal="center" vertical="top" wrapText="1"/>
    </xf>
    <xf numFmtId="0" fontId="29" fillId="0" borderId="8" xfId="0" applyFont="1" applyBorder="1" applyAlignment="1">
      <alignment horizontal="center" vertical="top" wrapText="1"/>
    </xf>
    <xf numFmtId="49" fontId="14" fillId="0" borderId="6" xfId="0" applyNumberFormat="1" applyFont="1" applyBorder="1" applyAlignment="1">
      <alignment horizontal="left" vertical="top"/>
    </xf>
    <xf numFmtId="49" fontId="14" fillId="0" borderId="16" xfId="0" applyNumberFormat="1" applyFont="1" applyBorder="1" applyAlignment="1">
      <alignment horizontal="left" vertical="top"/>
    </xf>
    <xf numFmtId="49" fontId="14" fillId="0" borderId="9" xfId="0" applyNumberFormat="1" applyFont="1" applyBorder="1" applyAlignment="1">
      <alignment horizontal="left" vertical="top"/>
    </xf>
    <xf numFmtId="0" fontId="14" fillId="0" borderId="6" xfId="0" applyFont="1" applyBorder="1" applyAlignment="1">
      <alignment horizontal="left" vertical="top" wrapText="1"/>
    </xf>
    <xf numFmtId="0" fontId="14" fillId="0" borderId="16" xfId="0" applyFont="1" applyBorder="1" applyAlignment="1">
      <alignment horizontal="left" vertical="top" wrapText="1"/>
    </xf>
    <xf numFmtId="0" fontId="14" fillId="0" borderId="9" xfId="0" applyFont="1" applyBorder="1" applyAlignment="1">
      <alignment horizontal="left" vertical="top" wrapText="1"/>
    </xf>
    <xf numFmtId="166" fontId="23" fillId="16" borderId="1" xfId="4" applyNumberFormat="1" applyFont="1" applyFill="1" applyBorder="1" applyAlignment="1">
      <alignment horizontal="right" vertical="top" wrapText="1"/>
    </xf>
    <xf numFmtId="0" fontId="23" fillId="0" borderId="1" xfId="0" applyFont="1" applyBorder="1" applyAlignment="1">
      <alignment horizontal="right" vertical="top" wrapText="1"/>
    </xf>
    <xf numFmtId="0" fontId="23" fillId="5" borderId="2" xfId="4" applyFont="1" applyFill="1" applyBorder="1" applyAlignment="1">
      <alignment horizontal="left" vertical="top" wrapText="1"/>
    </xf>
    <xf numFmtId="0" fontId="23" fillId="5" borderId="8" xfId="4" applyFont="1" applyFill="1" applyBorder="1" applyAlignment="1">
      <alignment horizontal="left" vertical="top" wrapText="1"/>
    </xf>
    <xf numFmtId="49" fontId="23" fillId="5" borderId="2" xfId="4" applyNumberFormat="1" applyFont="1" applyFill="1" applyBorder="1" applyAlignment="1">
      <alignment horizontal="center" vertical="top" wrapText="1"/>
    </xf>
    <xf numFmtId="49" fontId="23" fillId="5" borderId="8" xfId="4" applyNumberFormat="1" applyFont="1" applyFill="1" applyBorder="1" applyAlignment="1">
      <alignment horizontal="center" vertical="top" wrapText="1"/>
    </xf>
    <xf numFmtId="0" fontId="23" fillId="5" borderId="2" xfId="4" applyFont="1" applyFill="1" applyBorder="1" applyAlignment="1">
      <alignment horizontal="center" vertical="top" wrapText="1"/>
    </xf>
    <xf numFmtId="0" fontId="23" fillId="5" borderId="8" xfId="4" applyFont="1" applyFill="1" applyBorder="1" applyAlignment="1">
      <alignment horizontal="center" vertical="top" wrapText="1"/>
    </xf>
    <xf numFmtId="0" fontId="14" fillId="0" borderId="1" xfId="4" applyFont="1" applyBorder="1" applyAlignment="1">
      <alignment horizontal="right" vertical="top" wrapText="1"/>
    </xf>
    <xf numFmtId="49" fontId="23" fillId="5" borderId="2" xfId="4" applyNumberFormat="1" applyFont="1" applyFill="1" applyBorder="1" applyAlignment="1">
      <alignment horizontal="right" vertical="top" wrapText="1"/>
    </xf>
    <xf numFmtId="49" fontId="23" fillId="5" borderId="8" xfId="4" applyNumberFormat="1" applyFont="1" applyFill="1" applyBorder="1" applyAlignment="1">
      <alignment horizontal="right" vertical="top" wrapText="1"/>
    </xf>
    <xf numFmtId="166" fontId="23" fillId="0" borderId="1" xfId="4" applyNumberFormat="1" applyFont="1" applyBorder="1" applyAlignment="1">
      <alignment horizontal="right" vertical="top" wrapText="1"/>
    </xf>
    <xf numFmtId="0" fontId="14" fillId="0" borderId="6" xfId="4" applyFont="1" applyBorder="1" applyAlignment="1">
      <alignment horizontal="left" vertical="top" wrapText="1"/>
    </xf>
    <xf numFmtId="0" fontId="14" fillId="0" borderId="16" xfId="4" applyFont="1" applyBorder="1" applyAlignment="1">
      <alignment horizontal="left" vertical="top" wrapText="1"/>
    </xf>
    <xf numFmtId="0" fontId="14" fillId="0" borderId="9" xfId="4" applyFont="1" applyBorder="1" applyAlignment="1">
      <alignment horizontal="left" vertical="top" wrapText="1"/>
    </xf>
    <xf numFmtId="0" fontId="24" fillId="0" borderId="0" xfId="4" applyFont="1" applyAlignment="1">
      <alignment horizontal="center" vertical="top" wrapText="1"/>
    </xf>
    <xf numFmtId="0" fontId="23" fillId="0" borderId="1" xfId="4" applyFont="1" applyBorder="1" applyAlignment="1">
      <alignment vertical="top" wrapText="1"/>
    </xf>
    <xf numFmtId="49" fontId="24" fillId="6" borderId="6" xfId="0" applyNumberFormat="1" applyFont="1" applyFill="1" applyBorder="1" applyAlignment="1">
      <alignment horizontal="left" vertical="center" wrapText="1"/>
    </xf>
    <xf numFmtId="49" fontId="24" fillId="6" borderId="16" xfId="0" applyNumberFormat="1" applyFont="1" applyFill="1" applyBorder="1" applyAlignment="1">
      <alignment horizontal="left" vertical="center" wrapText="1"/>
    </xf>
    <xf numFmtId="49" fontId="24" fillId="6" borderId="9" xfId="0" applyNumberFormat="1" applyFont="1" applyFill="1" applyBorder="1" applyAlignment="1">
      <alignment horizontal="left" vertical="center" wrapText="1"/>
    </xf>
    <xf numFmtId="0" fontId="23" fillId="0" borderId="1" xfId="0" applyFont="1" applyBorder="1" applyAlignment="1">
      <alignment vertical="top" wrapText="1"/>
    </xf>
    <xf numFmtId="49" fontId="25" fillId="6" borderId="1" xfId="4" applyNumberFormat="1" applyFont="1" applyFill="1" applyBorder="1" applyAlignment="1">
      <alignment horizontal="right" vertical="top" wrapText="1"/>
    </xf>
    <xf numFmtId="49" fontId="24" fillId="6" borderId="1" xfId="0" applyNumberFormat="1" applyFont="1" applyFill="1" applyBorder="1" applyAlignment="1">
      <alignment horizontal="right" vertical="top" wrapText="1"/>
    </xf>
    <xf numFmtId="49" fontId="25" fillId="14" borderId="1" xfId="4" applyNumberFormat="1" applyFont="1" applyFill="1" applyBorder="1" applyAlignment="1">
      <alignment horizontal="right" vertical="top" wrapText="1"/>
    </xf>
    <xf numFmtId="49" fontId="23" fillId="0" borderId="6" xfId="4" applyNumberFormat="1" applyFont="1" applyBorder="1" applyAlignment="1">
      <alignment horizontal="left" vertical="top" wrapText="1"/>
    </xf>
    <xf numFmtId="49" fontId="23" fillId="0" borderId="16" xfId="4" applyNumberFormat="1" applyFont="1" applyBorder="1" applyAlignment="1">
      <alignment horizontal="left" vertical="top" wrapText="1"/>
    </xf>
    <xf numFmtId="49" fontId="23" fillId="0" borderId="9" xfId="4" applyNumberFormat="1" applyFont="1" applyBorder="1" applyAlignment="1">
      <alignment horizontal="left" vertical="top" wrapText="1"/>
    </xf>
    <xf numFmtId="49" fontId="25" fillId="6" borderId="6" xfId="4" applyNumberFormat="1" applyFont="1" applyFill="1" applyBorder="1" applyAlignment="1">
      <alignment horizontal="right" vertical="top" wrapText="1"/>
    </xf>
    <xf numFmtId="49" fontId="25" fillId="6" borderId="16" xfId="4" applyNumberFormat="1" applyFont="1" applyFill="1" applyBorder="1" applyAlignment="1">
      <alignment horizontal="right" vertical="top" wrapText="1"/>
    </xf>
    <xf numFmtId="49" fontId="25" fillId="6" borderId="9" xfId="4" applyNumberFormat="1" applyFont="1" applyFill="1" applyBorder="1" applyAlignment="1">
      <alignment horizontal="right" vertical="top" wrapText="1"/>
    </xf>
    <xf numFmtId="49" fontId="25" fillId="14" borderId="6" xfId="4" applyNumberFormat="1" applyFont="1" applyFill="1" applyBorder="1" applyAlignment="1">
      <alignment horizontal="right" vertical="top" wrapText="1"/>
    </xf>
    <xf numFmtId="49" fontId="25" fillId="14" borderId="16" xfId="4" applyNumberFormat="1" applyFont="1" applyFill="1" applyBorder="1" applyAlignment="1">
      <alignment horizontal="right" vertical="top" wrapText="1"/>
    </xf>
    <xf numFmtId="49" fontId="25" fillId="14" borderId="9" xfId="4" applyNumberFormat="1" applyFont="1" applyFill="1" applyBorder="1" applyAlignment="1">
      <alignment horizontal="right" vertical="top" wrapText="1"/>
    </xf>
    <xf numFmtId="0" fontId="27" fillId="5" borderId="2" xfId="0" applyFont="1" applyFill="1" applyBorder="1" applyAlignment="1">
      <alignment horizontal="center" vertical="top" wrapText="1"/>
    </xf>
    <xf numFmtId="0" fontId="27" fillId="5" borderId="8" xfId="0" applyFont="1" applyFill="1" applyBorder="1" applyAlignment="1">
      <alignment horizontal="center" vertical="top" wrapText="1"/>
    </xf>
    <xf numFmtId="0" fontId="27" fillId="5" borderId="2" xfId="0" applyFont="1" applyFill="1" applyBorder="1" applyAlignment="1">
      <alignment horizontal="left" vertical="top" wrapText="1"/>
    </xf>
    <xf numFmtId="0" fontId="27" fillId="5" borderId="8" xfId="0" applyFont="1" applyFill="1" applyBorder="1" applyAlignment="1">
      <alignment horizontal="left" vertical="top" wrapText="1"/>
    </xf>
    <xf numFmtId="0" fontId="24" fillId="5" borderId="0" xfId="0" applyFont="1" applyFill="1" applyAlignment="1">
      <alignment horizontal="center" vertical="top" wrapText="1"/>
    </xf>
    <xf numFmtId="49" fontId="25" fillId="0" borderId="1" xfId="0" applyNumberFormat="1" applyFont="1" applyBorder="1" applyAlignment="1">
      <alignment horizontal="right" vertical="top" wrapText="1"/>
    </xf>
    <xf numFmtId="0" fontId="14" fillId="0" borderId="1" xfId="0" applyFont="1" applyBorder="1" applyAlignment="1">
      <alignment horizontal="right" vertical="top" wrapText="1"/>
    </xf>
    <xf numFmtId="0" fontId="14" fillId="0" borderId="1" xfId="0" applyFont="1" applyBorder="1" applyAlignment="1">
      <alignment horizontal="right" vertical="center" wrapText="1"/>
    </xf>
    <xf numFmtId="0" fontId="25" fillId="0" borderId="1" xfId="0" applyFont="1" applyBorder="1" applyAlignment="1">
      <alignment horizontal="right" vertical="center" wrapText="1"/>
    </xf>
    <xf numFmtId="0" fontId="14" fillId="0" borderId="1" xfId="0" applyFont="1" applyBorder="1" applyAlignment="1">
      <alignment horizontal="left" wrapText="1"/>
    </xf>
    <xf numFmtId="0" fontId="1" fillId="5" borderId="2" xfId="6" applyFill="1" applyBorder="1" applyAlignment="1">
      <alignment horizontal="right" vertical="top" wrapText="1"/>
    </xf>
    <xf numFmtId="0" fontId="1" fillId="5" borderId="10" xfId="6" applyFill="1" applyBorder="1" applyAlignment="1">
      <alignment horizontal="right" vertical="top" wrapText="1"/>
    </xf>
    <xf numFmtId="0" fontId="1" fillId="5" borderId="8" xfId="6" applyFill="1" applyBorder="1" applyAlignment="1">
      <alignment horizontal="right" vertical="top" wrapText="1"/>
    </xf>
    <xf numFmtId="0" fontId="1" fillId="5" borderId="1" xfId="6" applyFill="1" applyBorder="1" applyAlignment="1">
      <alignment horizontal="left" vertical="top" wrapText="1"/>
    </xf>
    <xf numFmtId="49" fontId="1" fillId="0" borderId="1" xfId="6" applyNumberFormat="1" applyBorder="1" applyAlignment="1">
      <alignment horizontal="right" vertical="top" wrapText="1"/>
    </xf>
    <xf numFmtId="0" fontId="1" fillId="0" borderId="1" xfId="6" applyBorder="1" applyAlignment="1">
      <alignment horizontal="right" vertical="top" wrapText="1"/>
    </xf>
    <xf numFmtId="0" fontId="1" fillId="0" borderId="2" xfId="6" applyBorder="1" applyAlignment="1">
      <alignment horizontal="left" vertical="top" wrapText="1"/>
    </xf>
    <xf numFmtId="0" fontId="1" fillId="0" borderId="8" xfId="6" applyBorder="1" applyAlignment="1">
      <alignment horizontal="left" vertical="top" wrapText="1"/>
    </xf>
    <xf numFmtId="0" fontId="1" fillId="0" borderId="2" xfId="6" applyBorder="1" applyAlignment="1">
      <alignment vertical="top" wrapText="1"/>
    </xf>
    <xf numFmtId="0" fontId="1" fillId="0" borderId="8" xfId="6" applyBorder="1" applyAlignment="1">
      <alignment vertical="top" wrapText="1"/>
    </xf>
    <xf numFmtId="0" fontId="1" fillId="5" borderId="1" xfId="6" applyFill="1" applyBorder="1" applyAlignment="1">
      <alignment horizontal="right" vertical="top" wrapText="1"/>
    </xf>
    <xf numFmtId="3" fontId="1" fillId="0" borderId="2" xfId="6" applyNumberFormat="1" applyBorder="1" applyAlignment="1">
      <alignment horizontal="left" vertical="top" wrapText="1"/>
    </xf>
    <xf numFmtId="3" fontId="1" fillId="0" borderId="8" xfId="6" applyNumberFormat="1" applyBorder="1" applyAlignment="1">
      <alignment horizontal="left" vertical="top" wrapText="1"/>
    </xf>
    <xf numFmtId="0" fontId="10" fillId="0" borderId="1" xfId="6" applyFont="1" applyBorder="1" applyAlignment="1">
      <alignment horizontal="left" vertical="top" wrapText="1"/>
    </xf>
    <xf numFmtId="49" fontId="10" fillId="0" borderId="1" xfId="6" applyNumberFormat="1" applyFont="1" applyBorder="1" applyAlignment="1">
      <alignment horizontal="right" vertical="top" wrapText="1"/>
    </xf>
    <xf numFmtId="0" fontId="1" fillId="0" borderId="1" xfId="6" applyBorder="1" applyAlignment="1">
      <alignment horizontal="left" vertical="top" wrapText="1"/>
    </xf>
    <xf numFmtId="49" fontId="6" fillId="0" borderId="1" xfId="6" applyNumberFormat="1" applyFont="1" applyBorder="1" applyAlignment="1">
      <alignment horizontal="right" vertical="top" wrapText="1"/>
    </xf>
    <xf numFmtId="166" fontId="1" fillId="5" borderId="2" xfId="0" applyNumberFormat="1" applyFont="1" applyFill="1" applyBorder="1" applyAlignment="1">
      <alignment horizontal="right" vertical="top"/>
    </xf>
    <xf numFmtId="166" fontId="1" fillId="5" borderId="8" xfId="0" applyNumberFormat="1" applyFont="1" applyFill="1" applyBorder="1" applyAlignment="1">
      <alignment horizontal="right" vertical="top"/>
    </xf>
    <xf numFmtId="49" fontId="1" fillId="0" borderId="1" xfId="4" applyNumberFormat="1" applyFont="1" applyBorder="1" applyAlignment="1">
      <alignment horizontal="left" vertical="top" wrapText="1"/>
    </xf>
    <xf numFmtId="49" fontId="10" fillId="6" borderId="1" xfId="4" applyNumberFormat="1" applyFont="1" applyFill="1" applyBorder="1" applyAlignment="1">
      <alignment horizontal="right" vertical="top" wrapText="1"/>
    </xf>
    <xf numFmtId="49" fontId="1" fillId="0" borderId="1" xfId="6" applyNumberFormat="1" applyBorder="1" applyAlignment="1">
      <alignment horizontal="center" vertical="top" wrapText="1"/>
    </xf>
    <xf numFmtId="49" fontId="1" fillId="5" borderId="1" xfId="6" applyNumberFormat="1" applyFill="1" applyBorder="1" applyAlignment="1">
      <alignment horizontal="left" vertical="top" wrapText="1"/>
    </xf>
    <xf numFmtId="49" fontId="1" fillId="0" borderId="2" xfId="6" applyNumberFormat="1" applyBorder="1" applyAlignment="1">
      <alignment horizontal="left" vertical="top" wrapText="1"/>
    </xf>
    <xf numFmtId="49" fontId="1" fillId="0" borderId="8" xfId="6" applyNumberFormat="1" applyBorder="1" applyAlignment="1">
      <alignment horizontal="left" vertical="top" wrapText="1"/>
    </xf>
    <xf numFmtId="49" fontId="1" fillId="0" borderId="2" xfId="6" applyNumberFormat="1" applyBorder="1" applyAlignment="1">
      <alignment horizontal="center" vertical="top" wrapText="1"/>
    </xf>
    <xf numFmtId="49" fontId="1" fillId="0" borderId="8" xfId="6" applyNumberFormat="1" applyBorder="1" applyAlignment="1">
      <alignment horizontal="center" vertical="top" wrapText="1"/>
    </xf>
    <xf numFmtId="49" fontId="4" fillId="6" borderId="1" xfId="6" applyNumberFormat="1" applyFont="1" applyFill="1" applyBorder="1" applyAlignment="1">
      <alignment horizontal="right" vertical="top" wrapText="1"/>
    </xf>
    <xf numFmtId="49" fontId="6" fillId="2" borderId="1" xfId="6" applyNumberFormat="1" applyFont="1" applyFill="1" applyBorder="1" applyAlignment="1">
      <alignment horizontal="right" vertical="top" wrapText="1"/>
    </xf>
    <xf numFmtId="49" fontId="1" fillId="0" borderId="1" xfId="6" applyNumberFormat="1" applyBorder="1" applyAlignment="1">
      <alignment horizontal="left" vertical="top" wrapText="1"/>
    </xf>
    <xf numFmtId="0" fontId="4" fillId="5" borderId="0" xfId="6" applyFont="1" applyFill="1" applyAlignment="1">
      <alignment horizontal="center" vertical="center" wrapText="1"/>
    </xf>
    <xf numFmtId="49" fontId="1" fillId="5" borderId="1" xfId="6" applyNumberFormat="1" applyFill="1" applyBorder="1" applyAlignment="1">
      <alignment horizontal="center" vertical="top" wrapText="1"/>
    </xf>
    <xf numFmtId="49" fontId="1" fillId="0" borderId="10" xfId="6" applyNumberFormat="1" applyBorder="1" applyAlignment="1">
      <alignment horizontal="left" vertical="top" wrapText="1"/>
    </xf>
    <xf numFmtId="49" fontId="1" fillId="0" borderId="10" xfId="6" applyNumberFormat="1" applyBorder="1" applyAlignment="1">
      <alignment horizontal="center" vertical="top" wrapText="1"/>
    </xf>
    <xf numFmtId="0" fontId="10" fillId="0" borderId="1" xfId="6" applyFont="1" applyBorder="1" applyAlignment="1">
      <alignment vertical="top" wrapText="1"/>
    </xf>
    <xf numFmtId="0" fontId="10" fillId="0" borderId="6" xfId="6" applyFont="1" applyBorder="1" applyAlignment="1">
      <alignment horizontal="left" vertical="top" wrapText="1"/>
    </xf>
    <xf numFmtId="0" fontId="10" fillId="0" borderId="16" xfId="6" applyFont="1" applyBorder="1" applyAlignment="1">
      <alignment horizontal="left" vertical="top" wrapText="1"/>
    </xf>
    <xf numFmtId="0" fontId="10" fillId="0" borderId="9" xfId="6" applyFont="1" applyBorder="1" applyAlignment="1">
      <alignment horizontal="left" vertical="top" wrapText="1"/>
    </xf>
    <xf numFmtId="0" fontId="1" fillId="0" borderId="2" xfId="6" applyBorder="1" applyAlignment="1">
      <alignment horizontal="center" vertical="top" wrapText="1"/>
    </xf>
    <xf numFmtId="0" fontId="1" fillId="0" borderId="8" xfId="6" applyBorder="1" applyAlignment="1">
      <alignment horizontal="center" vertical="top" wrapText="1"/>
    </xf>
    <xf numFmtId="166" fontId="1" fillId="5" borderId="2" xfId="0" applyNumberFormat="1" applyFont="1" applyFill="1" applyBorder="1" applyAlignment="1">
      <alignment vertical="top"/>
    </xf>
    <xf numFmtId="166" fontId="1" fillId="5" borderId="10" xfId="0" applyNumberFormat="1" applyFont="1" applyFill="1" applyBorder="1" applyAlignment="1">
      <alignment vertical="top"/>
    </xf>
    <xf numFmtId="166" fontId="1" fillId="16" borderId="2" xfId="0" applyNumberFormat="1" applyFont="1" applyFill="1" applyBorder="1" applyAlignment="1">
      <alignment vertical="top"/>
    </xf>
    <xf numFmtId="166" fontId="1" fillId="16" borderId="10" xfId="0" applyNumberFormat="1" applyFont="1" applyFill="1" applyBorder="1" applyAlignment="1">
      <alignment vertical="top"/>
    </xf>
    <xf numFmtId="166" fontId="1" fillId="16" borderId="2" xfId="0" applyNumberFormat="1" applyFont="1" applyFill="1" applyBorder="1" applyAlignment="1">
      <alignment horizontal="right" vertical="top"/>
    </xf>
    <xf numFmtId="166" fontId="1" fillId="16" borderId="8" xfId="0" applyNumberFormat="1" applyFont="1" applyFill="1" applyBorder="1" applyAlignment="1">
      <alignment horizontal="right" vertical="top"/>
    </xf>
    <xf numFmtId="49" fontId="12" fillId="0" borderId="6" xfId="4" applyNumberFormat="1" applyFont="1" applyBorder="1" applyAlignment="1">
      <alignment horizontal="left" vertical="top" wrapText="1"/>
    </xf>
    <xf numFmtId="49" fontId="12" fillId="0" borderId="16" xfId="4" applyNumberFormat="1" applyFont="1" applyBorder="1" applyAlignment="1">
      <alignment horizontal="left" vertical="top" wrapText="1"/>
    </xf>
    <xf numFmtId="49" fontId="12" fillId="0" borderId="9" xfId="4" applyNumberFormat="1" applyFont="1" applyBorder="1" applyAlignment="1">
      <alignment horizontal="left" vertical="top" wrapText="1"/>
    </xf>
    <xf numFmtId="49" fontId="4" fillId="6" borderId="6" xfId="6" applyNumberFormat="1" applyFont="1" applyFill="1" applyBorder="1" applyAlignment="1">
      <alignment horizontal="right" vertical="top" wrapText="1"/>
    </xf>
    <xf numFmtId="49" fontId="4" fillId="6" borderId="16" xfId="6" applyNumberFormat="1" applyFont="1" applyFill="1" applyBorder="1" applyAlignment="1">
      <alignment horizontal="right" vertical="top" wrapText="1"/>
    </xf>
    <xf numFmtId="49" fontId="4" fillId="6" borderId="9" xfId="6" applyNumberFormat="1" applyFont="1" applyFill="1" applyBorder="1" applyAlignment="1">
      <alignment horizontal="right" vertical="top" wrapText="1"/>
    </xf>
    <xf numFmtId="0" fontId="4" fillId="16" borderId="1" xfId="0" applyFont="1" applyFill="1" applyBorder="1" applyAlignment="1">
      <alignment horizontal="center" vertical="center" wrapText="1"/>
    </xf>
    <xf numFmtId="0" fontId="50" fillId="5" borderId="15" xfId="0" applyFont="1" applyFill="1" applyBorder="1" applyAlignment="1">
      <alignment horizontal="left" vertical="top" wrapText="1"/>
    </xf>
    <xf numFmtId="49" fontId="4" fillId="14" borderId="6" xfId="4" applyNumberFormat="1" applyFont="1" applyFill="1" applyBorder="1" applyAlignment="1">
      <alignment horizontal="right" vertical="top" wrapText="1"/>
    </xf>
    <xf numFmtId="49" fontId="4" fillId="14" borderId="16" xfId="4" applyNumberFormat="1" applyFont="1" applyFill="1" applyBorder="1" applyAlignment="1">
      <alignment horizontal="right" vertical="top" wrapText="1"/>
    </xf>
    <xf numFmtId="49" fontId="4" fillId="14" borderId="9" xfId="4" applyNumberFormat="1" applyFont="1" applyFill="1" applyBorder="1" applyAlignment="1">
      <alignment horizontal="right" vertical="top" wrapText="1"/>
    </xf>
    <xf numFmtId="49" fontId="4" fillId="6" borderId="6" xfId="4" applyNumberFormat="1" applyFont="1" applyFill="1" applyBorder="1" applyAlignment="1">
      <alignment horizontal="right" vertical="top" wrapText="1"/>
    </xf>
    <xf numFmtId="49" fontId="4" fillId="6" borderId="16" xfId="4" applyNumberFormat="1" applyFont="1" applyFill="1" applyBorder="1" applyAlignment="1">
      <alignment horizontal="right" vertical="top" wrapText="1"/>
    </xf>
    <xf numFmtId="49" fontId="4" fillId="6" borderId="9" xfId="4" applyNumberFormat="1" applyFont="1" applyFill="1" applyBorder="1" applyAlignment="1">
      <alignment horizontal="right" vertical="top" wrapText="1"/>
    </xf>
    <xf numFmtId="0" fontId="4" fillId="0" borderId="0" xfId="0" applyFont="1" applyAlignment="1">
      <alignment horizontal="center" vertical="center"/>
    </xf>
    <xf numFmtId="0" fontId="4" fillId="10" borderId="1" xfId="0" applyFont="1" applyFill="1" applyBorder="1" applyAlignment="1">
      <alignment horizontal="center" vertical="center" wrapText="1"/>
    </xf>
    <xf numFmtId="49" fontId="4" fillId="10" borderId="1" xfId="0" applyNumberFormat="1" applyFont="1" applyFill="1" applyBorder="1" applyAlignment="1">
      <alignment horizontal="center" vertical="center" wrapText="1"/>
    </xf>
    <xf numFmtId="49" fontId="4" fillId="2" borderId="20" xfId="6" applyNumberFormat="1" applyFont="1" applyFill="1" applyBorder="1" applyAlignment="1">
      <alignment horizontal="right" vertical="top" wrapText="1"/>
    </xf>
    <xf numFmtId="49" fontId="4" fillId="2" borderId="16" xfId="6" applyNumberFormat="1" applyFont="1" applyFill="1" applyBorder="1" applyAlignment="1">
      <alignment horizontal="right" vertical="top" wrapText="1"/>
    </xf>
    <xf numFmtId="49" fontId="4" fillId="2" borderId="9" xfId="6" applyNumberFormat="1" applyFont="1" applyFill="1" applyBorder="1" applyAlignment="1">
      <alignment horizontal="right" vertical="top" wrapText="1"/>
    </xf>
  </cellXfs>
  <cellStyles count="12">
    <cellStyle name="Įprastas" xfId="0" builtinId="0"/>
    <cellStyle name="Įprastas 2" xfId="1"/>
    <cellStyle name="Įprastas 3" xfId="2"/>
    <cellStyle name="Kablelis 2" xfId="3"/>
    <cellStyle name="Normal 2" xfId="4"/>
    <cellStyle name="Normal 3" xfId="5"/>
    <cellStyle name="Normal_biudžetas 6_2009 m 02 men biudzetas." xfId="11"/>
    <cellStyle name="Normal_Sheet1" xfId="6"/>
    <cellStyle name="Paprastas 2" xfId="7"/>
    <cellStyle name="Paprastas_Lapas1" xfId="8"/>
    <cellStyle name="Percent 2" xfId="10"/>
    <cellStyle name="Procentai 2" xfId="9"/>
  </cellStyles>
  <dxfs count="0"/>
  <tableStyles count="0" defaultTableStyle="TableStyleMedium9" defaultPivotStyle="PivotStyleLight16"/>
  <colors>
    <mruColors>
      <color rgb="FF009900"/>
      <color rgb="FF188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28575</xdr:rowOff>
    </xdr:from>
    <xdr:to>
      <xdr:col>1</xdr:col>
      <xdr:colOff>0</xdr:colOff>
      <xdr:row>35</xdr:row>
      <xdr:rowOff>76528</xdr:rowOff>
    </xdr:to>
    <xdr:pic>
      <xdr:nvPicPr>
        <xdr:cNvPr id="2" name="Paveikslėlis 1">
          <a:extLst>
            <a:ext uri="{FF2B5EF4-FFF2-40B4-BE49-F238E27FC236}">
              <a16:creationId xmlns="" xmlns:a16="http://schemas.microsoft.com/office/drawing/2014/main" id="{436F26C7-5AE1-478A-80CD-5697065878F4}"/>
            </a:ext>
          </a:extLst>
        </xdr:cNvPr>
        <xdr:cNvPicPr>
          <a:picLocks noChangeAspect="1"/>
        </xdr:cNvPicPr>
      </xdr:nvPicPr>
      <xdr:blipFill>
        <a:blip xmlns:r="http://schemas.openxmlformats.org/officeDocument/2006/relationships" r:embed="rId1"/>
        <a:stretch>
          <a:fillRect/>
        </a:stretch>
      </xdr:blipFill>
      <xdr:spPr>
        <a:xfrm>
          <a:off x="0" y="11753850"/>
          <a:ext cx="5791200" cy="2353003"/>
        </a:xfrm>
        <a:prstGeom prst="rect">
          <a:avLst/>
        </a:prstGeom>
      </xdr:spPr>
    </xdr:pic>
    <xdr:clientData/>
  </xdr:twoCellAnchor>
  <xdr:twoCellAnchor editAs="oneCell">
    <xdr:from>
      <xdr:col>0</xdr:col>
      <xdr:colOff>0</xdr:colOff>
      <xdr:row>59</xdr:row>
      <xdr:rowOff>9526</xdr:rowOff>
    </xdr:from>
    <xdr:to>
      <xdr:col>0</xdr:col>
      <xdr:colOff>5743575</xdr:colOff>
      <xdr:row>77</xdr:row>
      <xdr:rowOff>60159</xdr:rowOff>
    </xdr:to>
    <xdr:pic>
      <xdr:nvPicPr>
        <xdr:cNvPr id="3" name="Paveikslėlis 2">
          <a:extLst>
            <a:ext uri="{FF2B5EF4-FFF2-40B4-BE49-F238E27FC236}">
              <a16:creationId xmlns="" xmlns:a16="http://schemas.microsoft.com/office/drawing/2014/main" id="{C8DD5334-0233-4AAD-AAEF-A40F08F98188}"/>
            </a:ext>
          </a:extLst>
        </xdr:cNvPr>
        <xdr:cNvPicPr>
          <a:picLocks noChangeAspect="1"/>
        </xdr:cNvPicPr>
      </xdr:nvPicPr>
      <xdr:blipFill>
        <a:blip xmlns:r="http://schemas.openxmlformats.org/officeDocument/2006/relationships" r:embed="rId2"/>
        <a:stretch>
          <a:fillRect/>
        </a:stretch>
      </xdr:blipFill>
      <xdr:spPr>
        <a:xfrm>
          <a:off x="0" y="20393026"/>
          <a:ext cx="5743575" cy="29652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P109"/>
  <sheetViews>
    <sheetView tabSelected="1" zoomScaleNormal="100" workbookViewId="0">
      <pane ySplit="14" topLeftCell="A15" activePane="bottomLeft" state="frozen"/>
      <selection activeCell="F27" sqref="F27"/>
      <selection pane="bottomLeft" activeCell="A6" sqref="A6:K6"/>
    </sheetView>
  </sheetViews>
  <sheetFormatPr defaultColWidth="9.109375" defaultRowHeight="13.2" x14ac:dyDescent="0.25"/>
  <cols>
    <col min="1" max="1" width="4.44140625" style="213" customWidth="1"/>
    <col min="2" max="2" width="4" style="213" customWidth="1"/>
    <col min="3" max="3" width="4.33203125" style="213" customWidth="1"/>
    <col min="4" max="4" width="38.5546875" style="13" customWidth="1"/>
    <col min="5" max="5" width="6.88671875" style="174" customWidth="1"/>
    <col min="6" max="6" width="13.44140625" style="198" customWidth="1"/>
    <col min="7" max="7" width="13" style="198" customWidth="1"/>
    <col min="8" max="8" width="12.5546875" style="198" customWidth="1"/>
    <col min="9" max="9" width="12.88671875" style="198" customWidth="1"/>
    <col min="10" max="10" width="27" style="13" customWidth="1"/>
    <col min="11" max="11" width="6.44140625" style="84" customWidth="1"/>
    <col min="12" max="13" width="5.6640625" style="84" customWidth="1"/>
    <col min="14" max="14" width="7" style="474" customWidth="1"/>
    <col min="15" max="16384" width="9.109375" style="13"/>
  </cols>
  <sheetData>
    <row r="1" spans="1:14" ht="13.8" x14ac:dyDescent="0.25">
      <c r="A1" s="56"/>
      <c r="B1" s="56"/>
      <c r="C1" s="56"/>
      <c r="D1" s="56"/>
      <c r="E1" s="453"/>
      <c r="F1" s="453"/>
      <c r="G1" s="84"/>
      <c r="H1" s="84"/>
      <c r="I1" s="629" t="s">
        <v>1019</v>
      </c>
      <c r="J1" s="629"/>
      <c r="K1" s="629"/>
      <c r="L1" s="13"/>
      <c r="M1" s="13"/>
      <c r="N1" s="473"/>
    </row>
    <row r="2" spans="1:14" ht="13.8" x14ac:dyDescent="0.25">
      <c r="A2" s="56"/>
      <c r="B2" s="56"/>
      <c r="C2" s="56"/>
      <c r="D2" s="56"/>
      <c r="E2" s="453"/>
      <c r="F2" s="453"/>
      <c r="G2" s="84"/>
      <c r="H2" s="84"/>
      <c r="I2" s="629" t="s">
        <v>1134</v>
      </c>
      <c r="J2" s="629"/>
      <c r="K2" s="629"/>
      <c r="L2" s="13"/>
      <c r="M2" s="13"/>
      <c r="N2" s="473"/>
    </row>
    <row r="3" spans="1:14" ht="15.6" x14ac:dyDescent="0.25">
      <c r="A3" s="56"/>
      <c r="B3" s="56"/>
      <c r="C3" s="56"/>
      <c r="D3" s="56"/>
      <c r="E3" s="453"/>
      <c r="F3" s="453"/>
      <c r="G3" s="84"/>
      <c r="H3" s="84"/>
      <c r="I3" s="630" t="s">
        <v>1020</v>
      </c>
      <c r="J3" s="630"/>
      <c r="K3" s="630"/>
      <c r="L3" s="13"/>
      <c r="M3" s="13"/>
      <c r="N3" s="473"/>
    </row>
    <row r="4" spans="1:14" x14ac:dyDescent="0.25">
      <c r="A4" s="56"/>
      <c r="B4" s="56"/>
      <c r="C4" s="56"/>
      <c r="D4" s="56"/>
      <c r="E4" s="453"/>
      <c r="F4" s="453"/>
      <c r="G4" s="84"/>
      <c r="H4" s="84"/>
      <c r="I4" s="27"/>
      <c r="J4" s="27"/>
      <c r="K4" s="27"/>
      <c r="L4" s="13"/>
      <c r="M4" s="13"/>
      <c r="N4" s="473"/>
    </row>
    <row r="5" spans="1:14" ht="17.399999999999999" x14ac:dyDescent="0.25">
      <c r="A5" s="631" t="s">
        <v>1022</v>
      </c>
      <c r="B5" s="631"/>
      <c r="C5" s="631"/>
      <c r="D5" s="631"/>
      <c r="E5" s="631"/>
      <c r="F5" s="631"/>
      <c r="G5" s="631"/>
      <c r="H5" s="631"/>
      <c r="I5" s="631"/>
      <c r="J5" s="631"/>
      <c r="K5" s="631"/>
      <c r="L5" s="13"/>
      <c r="M5" s="13"/>
      <c r="N5" s="473"/>
    </row>
    <row r="6" spans="1:14" ht="17.399999999999999" x14ac:dyDescent="0.25">
      <c r="A6" s="631" t="s">
        <v>1021</v>
      </c>
      <c r="B6" s="631"/>
      <c r="C6" s="631"/>
      <c r="D6" s="631"/>
      <c r="E6" s="631"/>
      <c r="F6" s="631"/>
      <c r="G6" s="631"/>
      <c r="H6" s="631"/>
      <c r="I6" s="631"/>
      <c r="J6" s="631"/>
      <c r="K6" s="631"/>
      <c r="L6" s="13"/>
      <c r="M6" s="13"/>
      <c r="N6" s="473"/>
    </row>
    <row r="7" spans="1:14" ht="18.75" customHeight="1" x14ac:dyDescent="0.25">
      <c r="A7" s="56"/>
      <c r="B7" s="56"/>
      <c r="C7" s="56"/>
      <c r="D7" s="56"/>
      <c r="E7" s="56"/>
      <c r="F7" s="454"/>
      <c r="G7" s="455"/>
      <c r="H7" s="455"/>
      <c r="I7" s="182"/>
      <c r="J7" s="675" t="s">
        <v>893</v>
      </c>
      <c r="K7" s="675"/>
      <c r="L7" s="675"/>
      <c r="M7" s="675"/>
      <c r="N7" s="473"/>
    </row>
    <row r="8" spans="1:14" ht="21.75" customHeight="1" x14ac:dyDescent="0.3">
      <c r="A8" s="676" t="s">
        <v>733</v>
      </c>
      <c r="B8" s="676"/>
      <c r="C8" s="676"/>
      <c r="D8" s="676"/>
      <c r="E8" s="676"/>
      <c r="F8" s="676"/>
      <c r="G8" s="676"/>
      <c r="H8" s="676"/>
      <c r="I8" s="676"/>
      <c r="J8" s="676"/>
      <c r="K8" s="676"/>
      <c r="L8" s="676"/>
      <c r="M8" s="676"/>
      <c r="N8" s="473"/>
    </row>
    <row r="9" spans="1:14" ht="13.5" customHeight="1" x14ac:dyDescent="0.25">
      <c r="A9" s="456"/>
      <c r="B9" s="124"/>
      <c r="C9" s="124"/>
      <c r="D9" s="126"/>
      <c r="E9" s="127"/>
      <c r="F9" s="124"/>
      <c r="G9" s="124"/>
      <c r="H9" s="124"/>
      <c r="I9" s="90"/>
      <c r="J9" s="632"/>
      <c r="K9" s="632"/>
      <c r="L9" s="646" t="s">
        <v>260</v>
      </c>
      <c r="M9" s="646"/>
      <c r="N9" s="473"/>
    </row>
    <row r="10" spans="1:14" ht="38.25" customHeight="1" x14ac:dyDescent="0.25">
      <c r="A10" s="645" t="s">
        <v>148</v>
      </c>
      <c r="B10" s="645" t="s">
        <v>149</v>
      </c>
      <c r="C10" s="645" t="s">
        <v>150</v>
      </c>
      <c r="D10" s="663" t="s">
        <v>151</v>
      </c>
      <c r="E10" s="645" t="s">
        <v>147</v>
      </c>
      <c r="F10" s="649" t="s">
        <v>1024</v>
      </c>
      <c r="G10" s="660" t="s">
        <v>909</v>
      </c>
      <c r="H10" s="649" t="s">
        <v>647</v>
      </c>
      <c r="I10" s="649" t="s">
        <v>731</v>
      </c>
      <c r="J10" s="649" t="s">
        <v>152</v>
      </c>
      <c r="K10" s="649"/>
      <c r="L10" s="649"/>
      <c r="M10" s="649"/>
    </row>
    <row r="11" spans="1:14" ht="12.75" hidden="1" customHeight="1" x14ac:dyDescent="0.25">
      <c r="A11" s="645"/>
      <c r="B11" s="645"/>
      <c r="C11" s="645"/>
      <c r="D11" s="663"/>
      <c r="E11" s="645"/>
      <c r="F11" s="649"/>
      <c r="G11" s="660"/>
      <c r="H11" s="649"/>
      <c r="I11" s="649"/>
      <c r="J11" s="649" t="s">
        <v>153</v>
      </c>
      <c r="K11" s="466"/>
      <c r="L11" s="466"/>
      <c r="M11" s="466"/>
    </row>
    <row r="12" spans="1:14" ht="19.5" customHeight="1" x14ac:dyDescent="0.25">
      <c r="A12" s="645"/>
      <c r="B12" s="645"/>
      <c r="C12" s="645"/>
      <c r="D12" s="663"/>
      <c r="E12" s="645"/>
      <c r="F12" s="649"/>
      <c r="G12" s="660"/>
      <c r="H12" s="649"/>
      <c r="I12" s="649"/>
      <c r="J12" s="649"/>
      <c r="K12" s="639" t="s">
        <v>429</v>
      </c>
      <c r="L12" s="677" t="s">
        <v>648</v>
      </c>
      <c r="M12" s="677" t="s">
        <v>732</v>
      </c>
    </row>
    <row r="13" spans="1:14" ht="23.25" customHeight="1" x14ac:dyDescent="0.25">
      <c r="A13" s="645"/>
      <c r="B13" s="645"/>
      <c r="C13" s="645"/>
      <c r="D13" s="663"/>
      <c r="E13" s="645"/>
      <c r="F13" s="649"/>
      <c r="G13" s="660"/>
      <c r="H13" s="649"/>
      <c r="I13" s="649"/>
      <c r="J13" s="649"/>
      <c r="K13" s="639"/>
      <c r="L13" s="677"/>
      <c r="M13" s="677"/>
    </row>
    <row r="14" spans="1:14" ht="51.75" customHeight="1" x14ac:dyDescent="0.25">
      <c r="A14" s="645"/>
      <c r="B14" s="645"/>
      <c r="C14" s="645"/>
      <c r="D14" s="663"/>
      <c r="E14" s="645"/>
      <c r="F14" s="649"/>
      <c r="G14" s="660"/>
      <c r="H14" s="649"/>
      <c r="I14" s="649"/>
      <c r="J14" s="649"/>
      <c r="K14" s="639"/>
      <c r="L14" s="677"/>
      <c r="M14" s="677"/>
    </row>
    <row r="15" spans="1:14" ht="21.75" customHeight="1" x14ac:dyDescent="0.25">
      <c r="A15" s="662" t="s">
        <v>283</v>
      </c>
      <c r="B15" s="662"/>
      <c r="C15" s="662"/>
      <c r="D15" s="662"/>
      <c r="E15" s="662"/>
      <c r="F15" s="662"/>
      <c r="G15" s="662"/>
      <c r="H15" s="662"/>
      <c r="I15" s="662"/>
      <c r="J15" s="662"/>
      <c r="K15" s="63"/>
      <c r="L15" s="63"/>
      <c r="M15" s="63"/>
    </row>
    <row r="16" spans="1:14" ht="19.5" customHeight="1" x14ac:dyDescent="0.25">
      <c r="A16" s="52" t="s">
        <v>162</v>
      </c>
      <c r="B16" s="657" t="s">
        <v>640</v>
      </c>
      <c r="C16" s="657"/>
      <c r="D16" s="657"/>
      <c r="E16" s="657"/>
      <c r="F16" s="657"/>
      <c r="G16" s="657"/>
      <c r="H16" s="657"/>
      <c r="I16" s="657"/>
      <c r="J16" s="657"/>
      <c r="K16" s="64"/>
      <c r="L16" s="64"/>
      <c r="M16" s="64"/>
    </row>
    <row r="17" spans="1:15" s="102" customFormat="1" ht="20.25" customHeight="1" x14ac:dyDescent="0.25">
      <c r="A17" s="52" t="s">
        <v>162</v>
      </c>
      <c r="B17" s="52" t="s">
        <v>162</v>
      </c>
      <c r="C17" s="657" t="s">
        <v>445</v>
      </c>
      <c r="D17" s="657"/>
      <c r="E17" s="657"/>
      <c r="F17" s="657"/>
      <c r="G17" s="657"/>
      <c r="H17" s="657"/>
      <c r="I17" s="657"/>
      <c r="J17" s="657"/>
      <c r="K17" s="101"/>
      <c r="L17" s="101"/>
      <c r="M17" s="101"/>
      <c r="N17" s="475"/>
    </row>
    <row r="18" spans="1:15" ht="36" customHeight="1" x14ac:dyDescent="0.25">
      <c r="A18" s="659" t="s">
        <v>162</v>
      </c>
      <c r="B18" s="659" t="s">
        <v>162</v>
      </c>
      <c r="C18" s="659" t="s">
        <v>162</v>
      </c>
      <c r="D18" s="672" t="s">
        <v>446</v>
      </c>
      <c r="E18" s="655" t="s">
        <v>18</v>
      </c>
      <c r="F18" s="654">
        <v>17283.2</v>
      </c>
      <c r="G18" s="661">
        <v>17465.099999999999</v>
      </c>
      <c r="H18" s="654">
        <v>17700</v>
      </c>
      <c r="I18" s="654">
        <v>18200</v>
      </c>
      <c r="J18" s="179" t="s">
        <v>332</v>
      </c>
      <c r="K18" s="281">
        <v>1480</v>
      </c>
      <c r="L18" s="281">
        <v>1500</v>
      </c>
      <c r="M18" s="281">
        <v>1500</v>
      </c>
      <c r="N18" s="476"/>
      <c r="O18" s="526"/>
    </row>
    <row r="19" spans="1:15" ht="31.5" customHeight="1" x14ac:dyDescent="0.25">
      <c r="A19" s="659"/>
      <c r="B19" s="659"/>
      <c r="C19" s="659"/>
      <c r="D19" s="672"/>
      <c r="E19" s="655"/>
      <c r="F19" s="654"/>
      <c r="G19" s="661"/>
      <c r="H19" s="654"/>
      <c r="I19" s="654"/>
      <c r="J19" s="216" t="s">
        <v>115</v>
      </c>
      <c r="K19" s="283">
        <v>400</v>
      </c>
      <c r="L19" s="283">
        <v>400</v>
      </c>
      <c r="M19" s="283">
        <v>400</v>
      </c>
      <c r="N19" s="476"/>
    </row>
    <row r="20" spans="1:15" ht="32.25" customHeight="1" x14ac:dyDescent="0.25">
      <c r="A20" s="659"/>
      <c r="B20" s="659"/>
      <c r="C20" s="659"/>
      <c r="D20" s="672"/>
      <c r="E20" s="278" t="s">
        <v>2</v>
      </c>
      <c r="F20" s="221">
        <v>9315.4</v>
      </c>
      <c r="G20" s="438">
        <v>9623.7000000000007</v>
      </c>
      <c r="H20" s="221">
        <v>10195</v>
      </c>
      <c r="I20" s="221">
        <v>11650</v>
      </c>
      <c r="J20" s="179" t="s">
        <v>26</v>
      </c>
      <c r="K20" s="186">
        <v>5100</v>
      </c>
      <c r="L20" s="186">
        <v>5050</v>
      </c>
      <c r="M20" s="186">
        <v>5050</v>
      </c>
      <c r="N20" s="476"/>
    </row>
    <row r="21" spans="1:15" ht="29.25" customHeight="1" x14ac:dyDescent="0.25">
      <c r="A21" s="659"/>
      <c r="B21" s="659"/>
      <c r="C21" s="659"/>
      <c r="D21" s="672"/>
      <c r="E21" s="278" t="s">
        <v>4</v>
      </c>
      <c r="F21" s="221">
        <v>174.2</v>
      </c>
      <c r="G21" s="438">
        <v>174.2</v>
      </c>
      <c r="H21" s="221">
        <v>174.2</v>
      </c>
      <c r="I21" s="221">
        <v>174.2</v>
      </c>
      <c r="J21" s="635" t="s">
        <v>333</v>
      </c>
      <c r="K21" s="640">
        <v>0</v>
      </c>
      <c r="L21" s="640">
        <v>0</v>
      </c>
      <c r="M21" s="640">
        <v>0</v>
      </c>
      <c r="N21" s="476"/>
    </row>
    <row r="22" spans="1:15" ht="30.75" customHeight="1" x14ac:dyDescent="0.25">
      <c r="A22" s="659"/>
      <c r="B22" s="659"/>
      <c r="C22" s="659"/>
      <c r="D22" s="672"/>
      <c r="E22" s="278" t="s">
        <v>22</v>
      </c>
      <c r="F22" s="280">
        <v>730.4</v>
      </c>
      <c r="G22" s="509">
        <v>730.4</v>
      </c>
      <c r="H22" s="280">
        <v>730</v>
      </c>
      <c r="I22" s="280">
        <v>730</v>
      </c>
      <c r="J22" s="636"/>
      <c r="K22" s="641"/>
      <c r="L22" s="641"/>
      <c r="M22" s="641"/>
      <c r="N22" s="476"/>
    </row>
    <row r="23" spans="1:15" ht="25.5" customHeight="1" x14ac:dyDescent="0.25">
      <c r="A23" s="659" t="s">
        <v>162</v>
      </c>
      <c r="B23" s="659" t="s">
        <v>162</v>
      </c>
      <c r="C23" s="659" t="s">
        <v>163</v>
      </c>
      <c r="D23" s="673" t="s">
        <v>1075</v>
      </c>
      <c r="E23" s="278" t="s">
        <v>18</v>
      </c>
      <c r="F23" s="221">
        <v>67.2</v>
      </c>
      <c r="G23" s="438">
        <v>74.2</v>
      </c>
      <c r="H23" s="221">
        <v>75</v>
      </c>
      <c r="I23" s="221">
        <v>82</v>
      </c>
      <c r="J23" s="635" t="s">
        <v>356</v>
      </c>
      <c r="K23" s="290" t="s">
        <v>677</v>
      </c>
      <c r="L23" s="290" t="s">
        <v>677</v>
      </c>
      <c r="M23" s="290" t="s">
        <v>677</v>
      </c>
      <c r="N23" s="476"/>
    </row>
    <row r="24" spans="1:15" ht="26.25" customHeight="1" x14ac:dyDescent="0.25">
      <c r="A24" s="659"/>
      <c r="B24" s="659"/>
      <c r="C24" s="659"/>
      <c r="D24" s="673"/>
      <c r="E24" s="278" t="s">
        <v>2</v>
      </c>
      <c r="F24" s="221">
        <v>1512.1</v>
      </c>
      <c r="G24" s="438">
        <v>1528.7</v>
      </c>
      <c r="H24" s="221">
        <v>1590</v>
      </c>
      <c r="I24" s="221">
        <v>1630</v>
      </c>
      <c r="J24" s="674"/>
      <c r="K24" s="209"/>
      <c r="L24" s="209"/>
      <c r="M24" s="209"/>
      <c r="N24" s="476"/>
    </row>
    <row r="25" spans="1:15" ht="21.75" customHeight="1" x14ac:dyDescent="0.25">
      <c r="A25" s="659"/>
      <c r="B25" s="659"/>
      <c r="C25" s="659"/>
      <c r="D25" s="673"/>
      <c r="E25" s="278" t="s">
        <v>22</v>
      </c>
      <c r="F25" s="280">
        <v>184.2</v>
      </c>
      <c r="G25" s="509">
        <v>184.2</v>
      </c>
      <c r="H25" s="280">
        <v>180</v>
      </c>
      <c r="I25" s="280">
        <v>180</v>
      </c>
      <c r="J25" s="674"/>
      <c r="K25" s="209"/>
      <c r="L25" s="209"/>
      <c r="M25" s="209"/>
      <c r="N25" s="476"/>
    </row>
    <row r="26" spans="1:15" ht="27" customHeight="1" x14ac:dyDescent="0.25">
      <c r="A26" s="659" t="s">
        <v>162</v>
      </c>
      <c r="B26" s="659" t="s">
        <v>162</v>
      </c>
      <c r="C26" s="659" t="s">
        <v>164</v>
      </c>
      <c r="D26" s="672" t="s">
        <v>339</v>
      </c>
      <c r="E26" s="197" t="s">
        <v>18</v>
      </c>
      <c r="F26" s="280">
        <v>374.6</v>
      </c>
      <c r="G26" s="509">
        <v>374.6</v>
      </c>
      <c r="H26" s="280">
        <v>410</v>
      </c>
      <c r="I26" s="280">
        <v>450</v>
      </c>
      <c r="J26" s="655" t="s">
        <v>452</v>
      </c>
      <c r="K26" s="642" t="s">
        <v>453</v>
      </c>
      <c r="L26" s="642" t="s">
        <v>453</v>
      </c>
      <c r="M26" s="642" t="s">
        <v>453</v>
      </c>
      <c r="N26" s="476"/>
    </row>
    <row r="27" spans="1:15" ht="25.5" customHeight="1" x14ac:dyDescent="0.25">
      <c r="A27" s="659"/>
      <c r="B27" s="659"/>
      <c r="C27" s="659"/>
      <c r="D27" s="672"/>
      <c r="E27" s="278" t="s">
        <v>2</v>
      </c>
      <c r="F27" s="280">
        <v>135</v>
      </c>
      <c r="G27" s="509">
        <v>140.30000000000001</v>
      </c>
      <c r="H27" s="280">
        <v>145</v>
      </c>
      <c r="I27" s="280">
        <v>155</v>
      </c>
      <c r="J27" s="655"/>
      <c r="K27" s="642"/>
      <c r="L27" s="642"/>
      <c r="M27" s="642"/>
      <c r="N27" s="476"/>
    </row>
    <row r="28" spans="1:15" ht="25.5" customHeight="1" x14ac:dyDescent="0.25">
      <c r="A28" s="659"/>
      <c r="B28" s="659"/>
      <c r="C28" s="659"/>
      <c r="D28" s="672"/>
      <c r="E28" s="278" t="s">
        <v>4</v>
      </c>
      <c r="F28" s="280">
        <v>0</v>
      </c>
      <c r="G28" s="509">
        <v>0</v>
      </c>
      <c r="H28" s="280">
        <v>0</v>
      </c>
      <c r="I28" s="280">
        <v>0</v>
      </c>
      <c r="J28" s="655"/>
      <c r="K28" s="642"/>
      <c r="L28" s="642"/>
      <c r="M28" s="642"/>
      <c r="N28" s="476"/>
    </row>
    <row r="29" spans="1:15" ht="27.75" customHeight="1" x14ac:dyDescent="0.25">
      <c r="A29" s="659"/>
      <c r="B29" s="659"/>
      <c r="C29" s="659"/>
      <c r="D29" s="672"/>
      <c r="E29" s="278" t="s">
        <v>22</v>
      </c>
      <c r="F29" s="280">
        <v>12.2</v>
      </c>
      <c r="G29" s="509">
        <v>12.2</v>
      </c>
      <c r="H29" s="280">
        <v>12</v>
      </c>
      <c r="I29" s="280">
        <v>12</v>
      </c>
      <c r="J29" s="655"/>
      <c r="K29" s="642"/>
      <c r="L29" s="642"/>
      <c r="M29" s="642"/>
      <c r="N29" s="476"/>
    </row>
    <row r="30" spans="1:15" ht="51" customHeight="1" x14ac:dyDescent="0.25">
      <c r="A30" s="279" t="s">
        <v>162</v>
      </c>
      <c r="B30" s="279" t="s">
        <v>162</v>
      </c>
      <c r="C30" s="279" t="s">
        <v>165</v>
      </c>
      <c r="D30" s="282" t="s">
        <v>651</v>
      </c>
      <c r="E30" s="278" t="s">
        <v>18</v>
      </c>
      <c r="F30" s="280">
        <v>9.4</v>
      </c>
      <c r="G30" s="509">
        <v>9.4</v>
      </c>
      <c r="H30" s="280">
        <v>9.4</v>
      </c>
      <c r="I30" s="280">
        <v>9.4</v>
      </c>
      <c r="J30" s="278" t="s">
        <v>224</v>
      </c>
      <c r="K30" s="281">
        <v>375</v>
      </c>
      <c r="L30" s="281">
        <v>370</v>
      </c>
      <c r="M30" s="281">
        <v>370</v>
      </c>
      <c r="N30" s="476"/>
    </row>
    <row r="31" spans="1:15" ht="27.75" customHeight="1" x14ac:dyDescent="0.25">
      <c r="A31" s="275" t="s">
        <v>162</v>
      </c>
      <c r="B31" s="275" t="s">
        <v>162</v>
      </c>
      <c r="C31" s="275" t="s">
        <v>166</v>
      </c>
      <c r="D31" s="235" t="s">
        <v>261</v>
      </c>
      <c r="E31" s="179" t="s">
        <v>18</v>
      </c>
      <c r="F31" s="280">
        <v>262.8</v>
      </c>
      <c r="G31" s="509">
        <v>262.8</v>
      </c>
      <c r="H31" s="280">
        <v>275</v>
      </c>
      <c r="I31" s="280">
        <v>280</v>
      </c>
      <c r="J31" s="226" t="s">
        <v>237</v>
      </c>
      <c r="K31" s="283">
        <v>40</v>
      </c>
      <c r="L31" s="283">
        <v>40</v>
      </c>
      <c r="M31" s="283">
        <v>40</v>
      </c>
      <c r="N31" s="476"/>
    </row>
    <row r="32" spans="1:15" ht="22.5" customHeight="1" x14ac:dyDescent="0.25">
      <c r="A32" s="276"/>
      <c r="B32" s="276"/>
      <c r="C32" s="276"/>
      <c r="D32" s="236"/>
      <c r="E32" s="179" t="s">
        <v>2</v>
      </c>
      <c r="F32" s="280">
        <v>229.1</v>
      </c>
      <c r="G32" s="509">
        <v>229.1</v>
      </c>
      <c r="H32" s="280">
        <v>260</v>
      </c>
      <c r="I32" s="280">
        <v>280</v>
      </c>
      <c r="J32" s="227"/>
      <c r="K32" s="284"/>
      <c r="L32" s="284"/>
      <c r="M32" s="284"/>
      <c r="N32" s="476"/>
    </row>
    <row r="33" spans="1:14" ht="36" customHeight="1" x14ac:dyDescent="0.25">
      <c r="A33" s="279" t="s">
        <v>162</v>
      </c>
      <c r="B33" s="279" t="s">
        <v>162</v>
      </c>
      <c r="C33" s="279" t="s">
        <v>167</v>
      </c>
      <c r="D33" s="282" t="s">
        <v>180</v>
      </c>
      <c r="E33" s="278" t="s">
        <v>2</v>
      </c>
      <c r="F33" s="280">
        <v>5</v>
      </c>
      <c r="G33" s="509">
        <v>5</v>
      </c>
      <c r="H33" s="280">
        <v>5</v>
      </c>
      <c r="I33" s="280">
        <v>5</v>
      </c>
      <c r="J33" s="38" t="s">
        <v>734</v>
      </c>
      <c r="K33" s="281">
        <v>8</v>
      </c>
      <c r="L33" s="281">
        <v>8</v>
      </c>
      <c r="M33" s="281">
        <v>8</v>
      </c>
      <c r="N33" s="476"/>
    </row>
    <row r="34" spans="1:14" ht="45" customHeight="1" x14ac:dyDescent="0.25">
      <c r="A34" s="279" t="s">
        <v>162</v>
      </c>
      <c r="B34" s="279" t="s">
        <v>162</v>
      </c>
      <c r="C34" s="279" t="s">
        <v>168</v>
      </c>
      <c r="D34" s="282" t="s">
        <v>448</v>
      </c>
      <c r="E34" s="278" t="s">
        <v>2</v>
      </c>
      <c r="F34" s="280">
        <v>69</v>
      </c>
      <c r="G34" s="509">
        <v>69</v>
      </c>
      <c r="H34" s="280">
        <v>69</v>
      </c>
      <c r="I34" s="280">
        <v>69</v>
      </c>
      <c r="J34" s="278" t="s">
        <v>449</v>
      </c>
      <c r="K34" s="281">
        <v>600</v>
      </c>
      <c r="L34" s="281">
        <v>600</v>
      </c>
      <c r="M34" s="281">
        <v>600</v>
      </c>
      <c r="N34" s="476"/>
    </row>
    <row r="35" spans="1:14" ht="55.5" customHeight="1" x14ac:dyDescent="0.25">
      <c r="A35" s="279" t="s">
        <v>162</v>
      </c>
      <c r="B35" s="279" t="s">
        <v>162</v>
      </c>
      <c r="C35" s="279" t="s">
        <v>169</v>
      </c>
      <c r="D35" s="179" t="s">
        <v>743</v>
      </c>
      <c r="E35" s="278" t="s">
        <v>2</v>
      </c>
      <c r="F35" s="280">
        <v>98</v>
      </c>
      <c r="G35" s="509">
        <v>98</v>
      </c>
      <c r="H35" s="280">
        <v>98</v>
      </c>
      <c r="I35" s="280">
        <v>98</v>
      </c>
      <c r="J35" s="278" t="s">
        <v>447</v>
      </c>
      <c r="K35" s="281">
        <v>250</v>
      </c>
      <c r="L35" s="281">
        <v>250</v>
      </c>
      <c r="M35" s="281">
        <v>250</v>
      </c>
      <c r="N35" s="476"/>
    </row>
    <row r="36" spans="1:14" ht="34.5" customHeight="1" x14ac:dyDescent="0.25">
      <c r="A36" s="275" t="s">
        <v>162</v>
      </c>
      <c r="B36" s="275" t="s">
        <v>162</v>
      </c>
      <c r="C36" s="275" t="s">
        <v>170</v>
      </c>
      <c r="D36" s="216" t="s">
        <v>652</v>
      </c>
      <c r="E36" s="278" t="s">
        <v>18</v>
      </c>
      <c r="F36" s="280">
        <v>155.80000000000001</v>
      </c>
      <c r="G36" s="509">
        <v>155.80000000000001</v>
      </c>
      <c r="H36" s="280">
        <v>150</v>
      </c>
      <c r="I36" s="280">
        <v>150</v>
      </c>
      <c r="J36" s="216" t="s">
        <v>653</v>
      </c>
      <c r="K36" s="283">
        <v>17</v>
      </c>
      <c r="L36" s="283">
        <v>17</v>
      </c>
      <c r="M36" s="283">
        <v>17</v>
      </c>
      <c r="N36" s="476"/>
    </row>
    <row r="37" spans="1:14" ht="38.25" customHeight="1" x14ac:dyDescent="0.25">
      <c r="A37" s="633" t="s">
        <v>162</v>
      </c>
      <c r="B37" s="633" t="s">
        <v>162</v>
      </c>
      <c r="C37" s="633" t="s">
        <v>171</v>
      </c>
      <c r="D37" s="647" t="s">
        <v>625</v>
      </c>
      <c r="E37" s="289" t="s">
        <v>2</v>
      </c>
      <c r="F37" s="280">
        <v>50</v>
      </c>
      <c r="G37" s="509">
        <v>50</v>
      </c>
      <c r="H37" s="280">
        <v>50</v>
      </c>
      <c r="I37" s="280">
        <v>50</v>
      </c>
      <c r="J37" s="670" t="s">
        <v>476</v>
      </c>
      <c r="K37" s="640">
        <v>35</v>
      </c>
      <c r="L37" s="640">
        <v>35</v>
      </c>
      <c r="M37" s="640">
        <v>35</v>
      </c>
      <c r="N37" s="476"/>
    </row>
    <row r="38" spans="1:14" ht="25.5" hidden="1" customHeight="1" x14ac:dyDescent="0.25">
      <c r="A38" s="634"/>
      <c r="B38" s="634"/>
      <c r="C38" s="634"/>
      <c r="D38" s="648"/>
      <c r="E38" s="289" t="s">
        <v>18</v>
      </c>
      <c r="F38" s="280">
        <v>0</v>
      </c>
      <c r="G38" s="509">
        <v>0</v>
      </c>
      <c r="H38" s="280">
        <v>0</v>
      </c>
      <c r="I38" s="280">
        <v>0</v>
      </c>
      <c r="J38" s="671"/>
      <c r="K38" s="641"/>
      <c r="L38" s="641"/>
      <c r="M38" s="641"/>
      <c r="N38" s="476"/>
    </row>
    <row r="39" spans="1:14" ht="35.25" customHeight="1" x14ac:dyDescent="0.25">
      <c r="A39" s="279" t="s">
        <v>162</v>
      </c>
      <c r="B39" s="279" t="s">
        <v>162</v>
      </c>
      <c r="C39" s="279" t="s">
        <v>172</v>
      </c>
      <c r="D39" s="282" t="s">
        <v>401</v>
      </c>
      <c r="E39" s="289" t="s">
        <v>2</v>
      </c>
      <c r="F39" s="280">
        <v>14</v>
      </c>
      <c r="G39" s="509">
        <v>14</v>
      </c>
      <c r="H39" s="280">
        <v>14</v>
      </c>
      <c r="I39" s="280">
        <v>14</v>
      </c>
      <c r="J39" s="278" t="s">
        <v>116</v>
      </c>
      <c r="K39" s="281">
        <v>110</v>
      </c>
      <c r="L39" s="281">
        <v>110</v>
      </c>
      <c r="M39" s="281">
        <v>110</v>
      </c>
      <c r="N39" s="476"/>
    </row>
    <row r="40" spans="1:14" ht="46.5" customHeight="1" x14ac:dyDescent="0.25">
      <c r="A40" s="279" t="s">
        <v>162</v>
      </c>
      <c r="B40" s="279" t="s">
        <v>162</v>
      </c>
      <c r="C40" s="279" t="s">
        <v>173</v>
      </c>
      <c r="D40" s="282" t="s">
        <v>474</v>
      </c>
      <c r="E40" s="278" t="s">
        <v>2</v>
      </c>
      <c r="F40" s="280">
        <v>50</v>
      </c>
      <c r="G40" s="509">
        <v>50</v>
      </c>
      <c r="H40" s="280">
        <v>40</v>
      </c>
      <c r="I40" s="280">
        <v>40</v>
      </c>
      <c r="J40" s="282" t="s">
        <v>457</v>
      </c>
      <c r="K40" s="208" t="s">
        <v>455</v>
      </c>
      <c r="L40" s="208" t="s">
        <v>455</v>
      </c>
      <c r="M40" s="208" t="s">
        <v>455</v>
      </c>
      <c r="N40" s="476"/>
    </row>
    <row r="41" spans="1:14" ht="24.75" customHeight="1" x14ac:dyDescent="0.25">
      <c r="A41" s="659" t="s">
        <v>162</v>
      </c>
      <c r="B41" s="659" t="s">
        <v>162</v>
      </c>
      <c r="C41" s="659" t="s">
        <v>21</v>
      </c>
      <c r="D41" s="673" t="s">
        <v>477</v>
      </c>
      <c r="E41" s="289" t="s">
        <v>2</v>
      </c>
      <c r="F41" s="280">
        <v>152.19999999999999</v>
      </c>
      <c r="G41" s="509">
        <v>152.19999999999999</v>
      </c>
      <c r="H41" s="280">
        <v>165</v>
      </c>
      <c r="I41" s="280">
        <v>170</v>
      </c>
      <c r="J41" s="655" t="s">
        <v>239</v>
      </c>
      <c r="K41" s="642">
        <v>28</v>
      </c>
      <c r="L41" s="642">
        <v>28</v>
      </c>
      <c r="M41" s="642">
        <v>28</v>
      </c>
      <c r="N41" s="476"/>
    </row>
    <row r="42" spans="1:14" ht="24" customHeight="1" x14ac:dyDescent="0.25">
      <c r="A42" s="659"/>
      <c r="B42" s="659"/>
      <c r="C42" s="659"/>
      <c r="D42" s="673"/>
      <c r="E42" s="289" t="s">
        <v>18</v>
      </c>
      <c r="F42" s="280">
        <v>8.1</v>
      </c>
      <c r="G42" s="509">
        <v>8.1</v>
      </c>
      <c r="H42" s="280">
        <v>8.1</v>
      </c>
      <c r="I42" s="280">
        <v>8.1</v>
      </c>
      <c r="J42" s="655"/>
      <c r="K42" s="642"/>
      <c r="L42" s="642"/>
      <c r="M42" s="642"/>
      <c r="N42" s="476"/>
    </row>
    <row r="43" spans="1:14" ht="27.75" customHeight="1" x14ac:dyDescent="0.25">
      <c r="A43" s="279" t="s">
        <v>162</v>
      </c>
      <c r="B43" s="279" t="s">
        <v>162</v>
      </c>
      <c r="C43" s="279" t="s">
        <v>3</v>
      </c>
      <c r="D43" s="282" t="s">
        <v>251</v>
      </c>
      <c r="E43" s="289" t="s">
        <v>2</v>
      </c>
      <c r="F43" s="280">
        <v>3</v>
      </c>
      <c r="G43" s="509">
        <v>3</v>
      </c>
      <c r="H43" s="280">
        <v>3</v>
      </c>
      <c r="I43" s="280">
        <v>3</v>
      </c>
      <c r="J43" s="278" t="s">
        <v>225</v>
      </c>
      <c r="K43" s="281">
        <v>1</v>
      </c>
      <c r="L43" s="281">
        <v>1</v>
      </c>
      <c r="M43" s="281">
        <v>1</v>
      </c>
      <c r="N43" s="476"/>
    </row>
    <row r="44" spans="1:14" ht="16.5" customHeight="1" x14ac:dyDescent="0.25">
      <c r="A44" s="234" t="s">
        <v>162</v>
      </c>
      <c r="B44" s="234" t="s">
        <v>162</v>
      </c>
      <c r="C44" s="656" t="s">
        <v>154</v>
      </c>
      <c r="D44" s="656"/>
      <c r="E44" s="656"/>
      <c r="F44" s="86">
        <f>SUM(F18:F43)</f>
        <v>30894.899999999998</v>
      </c>
      <c r="G44" s="86">
        <f>SUM(G18:G43)</f>
        <v>31414</v>
      </c>
      <c r="H44" s="86">
        <f>SUM(H18:H43)</f>
        <v>32357.7</v>
      </c>
      <c r="I44" s="86">
        <f>SUM(I18:I43)</f>
        <v>34439.699999999997</v>
      </c>
      <c r="J44" s="281"/>
      <c r="K44" s="57"/>
      <c r="L44" s="57"/>
      <c r="M44" s="57"/>
      <c r="N44" s="476"/>
    </row>
    <row r="45" spans="1:14" ht="17.25" customHeight="1" x14ac:dyDescent="0.25">
      <c r="A45" s="234" t="s">
        <v>162</v>
      </c>
      <c r="B45" s="668" t="s">
        <v>117</v>
      </c>
      <c r="C45" s="668"/>
      <c r="D45" s="668"/>
      <c r="E45" s="668"/>
      <c r="F45" s="86">
        <f t="shared" ref="F45:I45" si="0">+F44</f>
        <v>30894.899999999998</v>
      </c>
      <c r="G45" s="86">
        <f t="shared" ref="G45" si="1">+G44</f>
        <v>31414</v>
      </c>
      <c r="H45" s="86">
        <f t="shared" si="0"/>
        <v>32357.7</v>
      </c>
      <c r="I45" s="86">
        <f t="shared" si="0"/>
        <v>34439.699999999997</v>
      </c>
      <c r="J45" s="281"/>
      <c r="K45" s="65"/>
      <c r="L45" s="65"/>
      <c r="M45" s="65"/>
      <c r="N45" s="476"/>
    </row>
    <row r="46" spans="1:14" ht="17.25" hidden="1" customHeight="1" x14ac:dyDescent="0.25">
      <c r="A46" s="52"/>
      <c r="B46" s="52"/>
      <c r="C46" s="52"/>
      <c r="D46" s="288"/>
      <c r="E46" s="289" t="s">
        <v>2</v>
      </c>
      <c r="F46" s="280">
        <f>+F43+F41+F40+F39+F37+F35+F34+F33+F32+F27+F24+F20</f>
        <v>11632.8</v>
      </c>
      <c r="G46" s="280">
        <f>+G43+G41+G40+G39+G37+G35+G34+G33+G32+G27+G24+G20</f>
        <v>11963</v>
      </c>
      <c r="H46" s="280">
        <f>+H43+H41+H40+H39+H37+H35+H34+H33+H32+H27+H24+H20</f>
        <v>12634</v>
      </c>
      <c r="I46" s="280">
        <f>+I43+I41+I40+I39+I37+I35+I34+I33+I32+I27+I24+I20</f>
        <v>14164</v>
      </c>
      <c r="J46" s="281"/>
      <c r="K46" s="65"/>
      <c r="L46" s="65"/>
      <c r="M46" s="65"/>
      <c r="N46" s="476"/>
    </row>
    <row r="47" spans="1:14" ht="17.25" hidden="1" customHeight="1" x14ac:dyDescent="0.25">
      <c r="A47" s="52"/>
      <c r="B47" s="52"/>
      <c r="C47" s="52"/>
      <c r="D47" s="288"/>
      <c r="E47" s="289" t="s">
        <v>18</v>
      </c>
      <c r="F47" s="280">
        <f>+F42+F38+F36+F31+F30+F26+F23+F18</f>
        <v>18161.100000000002</v>
      </c>
      <c r="G47" s="280">
        <f>+G42+G38+G36+G31+G30+G26+G23+G18</f>
        <v>18350</v>
      </c>
      <c r="H47" s="280">
        <f>+H42+H38+H36+H31+H30+H26+H23+H18</f>
        <v>18627.5</v>
      </c>
      <c r="I47" s="280">
        <f>+I42+I38+I36+I31+I30+I26+I23+I18</f>
        <v>19179.5</v>
      </c>
      <c r="J47" s="281"/>
      <c r="K47" s="65"/>
      <c r="L47" s="65"/>
      <c r="M47" s="65"/>
      <c r="N47" s="476"/>
    </row>
    <row r="48" spans="1:14" ht="17.25" hidden="1" customHeight="1" x14ac:dyDescent="0.25">
      <c r="A48" s="52"/>
      <c r="B48" s="52"/>
      <c r="C48" s="52"/>
      <c r="D48" s="288"/>
      <c r="E48" s="289" t="s">
        <v>4</v>
      </c>
      <c r="F48" s="280">
        <f t="shared" ref="F48:I48" si="2">+F28+F21</f>
        <v>174.2</v>
      </c>
      <c r="G48" s="280">
        <f t="shared" ref="G48" si="3">+G28+G21</f>
        <v>174.2</v>
      </c>
      <c r="H48" s="280">
        <f t="shared" si="2"/>
        <v>174.2</v>
      </c>
      <c r="I48" s="280">
        <f t="shared" si="2"/>
        <v>174.2</v>
      </c>
      <c r="J48" s="281"/>
      <c r="K48" s="65"/>
      <c r="L48" s="65"/>
      <c r="M48" s="65"/>
      <c r="N48" s="476"/>
    </row>
    <row r="49" spans="1:16" ht="17.25" hidden="1" customHeight="1" x14ac:dyDescent="0.25">
      <c r="A49" s="52"/>
      <c r="B49" s="52"/>
      <c r="C49" s="52"/>
      <c r="D49" s="288"/>
      <c r="E49" s="289" t="s">
        <v>5</v>
      </c>
      <c r="F49" s="280"/>
      <c r="G49" s="280"/>
      <c r="H49" s="280"/>
      <c r="I49" s="280"/>
      <c r="J49" s="281"/>
      <c r="K49" s="65"/>
      <c r="L49" s="65"/>
      <c r="M49" s="65"/>
      <c r="N49" s="476"/>
    </row>
    <row r="50" spans="1:16" ht="17.25" hidden="1" customHeight="1" x14ac:dyDescent="0.25">
      <c r="A50" s="52"/>
      <c r="B50" s="52"/>
      <c r="C50" s="52"/>
      <c r="D50" s="288"/>
      <c r="E50" s="289" t="s">
        <v>22</v>
      </c>
      <c r="F50" s="280">
        <f>+F29+F25+F22</f>
        <v>926.8</v>
      </c>
      <c r="G50" s="280">
        <f>+G29+G25+G22</f>
        <v>926.8</v>
      </c>
      <c r="H50" s="280">
        <f>+H29+H25+H22</f>
        <v>922</v>
      </c>
      <c r="I50" s="280">
        <f>+I29+I25+I22</f>
        <v>922</v>
      </c>
      <c r="J50" s="281"/>
      <c r="K50" s="65"/>
      <c r="L50" s="65"/>
      <c r="M50" s="65"/>
      <c r="N50" s="476"/>
      <c r="O50" s="200"/>
      <c r="P50" s="200"/>
    </row>
    <row r="51" spans="1:16" ht="22.5" customHeight="1" x14ac:dyDescent="0.25">
      <c r="A51" s="52" t="s">
        <v>163</v>
      </c>
      <c r="B51" s="657" t="s">
        <v>450</v>
      </c>
      <c r="C51" s="657"/>
      <c r="D51" s="657"/>
      <c r="E51" s="657"/>
      <c r="F51" s="657"/>
      <c r="G51" s="657"/>
      <c r="H51" s="657"/>
      <c r="I51" s="657"/>
      <c r="J51" s="657"/>
      <c r="K51" s="64"/>
      <c r="L51" s="64"/>
      <c r="M51" s="64"/>
      <c r="N51" s="476"/>
    </row>
    <row r="52" spans="1:16" ht="20.25" customHeight="1" x14ac:dyDescent="0.25">
      <c r="A52" s="52" t="s">
        <v>163</v>
      </c>
      <c r="B52" s="52" t="s">
        <v>162</v>
      </c>
      <c r="C52" s="657" t="s">
        <v>451</v>
      </c>
      <c r="D52" s="657"/>
      <c r="E52" s="657"/>
      <c r="F52" s="657"/>
      <c r="G52" s="657"/>
      <c r="H52" s="657"/>
      <c r="I52" s="657"/>
      <c r="J52" s="657"/>
      <c r="K52" s="64"/>
      <c r="L52" s="64"/>
      <c r="M52" s="64"/>
      <c r="N52" s="476"/>
    </row>
    <row r="53" spans="1:16" ht="25.5" customHeight="1" x14ac:dyDescent="0.25">
      <c r="A53" s="659" t="s">
        <v>163</v>
      </c>
      <c r="B53" s="659" t="s">
        <v>162</v>
      </c>
      <c r="C53" s="664" t="s">
        <v>162</v>
      </c>
      <c r="D53" s="658" t="s">
        <v>400</v>
      </c>
      <c r="E53" s="278" t="s">
        <v>18</v>
      </c>
      <c r="F53" s="280">
        <v>474</v>
      </c>
      <c r="G53" s="509">
        <v>474</v>
      </c>
      <c r="H53" s="280">
        <v>643</v>
      </c>
      <c r="I53" s="280">
        <v>91</v>
      </c>
      <c r="J53" s="658" t="s">
        <v>199</v>
      </c>
      <c r="K53" s="642">
        <v>100</v>
      </c>
      <c r="L53" s="642">
        <v>100</v>
      </c>
      <c r="M53" s="642">
        <v>100</v>
      </c>
      <c r="N53" s="476"/>
    </row>
    <row r="54" spans="1:16" ht="25.5" customHeight="1" x14ac:dyDescent="0.25">
      <c r="A54" s="659"/>
      <c r="B54" s="659"/>
      <c r="C54" s="664"/>
      <c r="D54" s="658"/>
      <c r="E54" s="278" t="s">
        <v>2</v>
      </c>
      <c r="F54" s="280">
        <v>0</v>
      </c>
      <c r="G54" s="509">
        <v>157.19999999999999</v>
      </c>
      <c r="H54" s="280">
        <v>100</v>
      </c>
      <c r="I54" s="280">
        <v>100</v>
      </c>
      <c r="J54" s="658"/>
      <c r="K54" s="642"/>
      <c r="L54" s="642"/>
      <c r="M54" s="642"/>
      <c r="N54" s="476"/>
    </row>
    <row r="55" spans="1:16" ht="45" customHeight="1" x14ac:dyDescent="0.25">
      <c r="A55" s="310" t="s">
        <v>163</v>
      </c>
      <c r="B55" s="310" t="s">
        <v>162</v>
      </c>
      <c r="C55" s="310" t="s">
        <v>163</v>
      </c>
      <c r="D55" s="226" t="s">
        <v>407</v>
      </c>
      <c r="E55" s="278" t="s">
        <v>2</v>
      </c>
      <c r="F55" s="280">
        <v>30</v>
      </c>
      <c r="G55" s="509">
        <v>30</v>
      </c>
      <c r="H55" s="280">
        <v>50</v>
      </c>
      <c r="I55" s="280">
        <v>100</v>
      </c>
      <c r="J55" s="179" t="s">
        <v>454</v>
      </c>
      <c r="K55" s="237">
        <v>100</v>
      </c>
      <c r="L55" s="237">
        <v>100</v>
      </c>
      <c r="M55" s="237">
        <v>100</v>
      </c>
      <c r="N55" s="476"/>
    </row>
    <row r="56" spans="1:16" ht="18.75" customHeight="1" x14ac:dyDescent="0.25">
      <c r="A56" s="659" t="s">
        <v>163</v>
      </c>
      <c r="B56" s="659" t="s">
        <v>162</v>
      </c>
      <c r="C56" s="659" t="s">
        <v>164</v>
      </c>
      <c r="D56" s="655" t="s">
        <v>178</v>
      </c>
      <c r="E56" s="278" t="s">
        <v>2</v>
      </c>
      <c r="F56" s="221">
        <v>124.1</v>
      </c>
      <c r="G56" s="438">
        <v>124.1</v>
      </c>
      <c r="H56" s="221">
        <v>260</v>
      </c>
      <c r="I56" s="221">
        <v>0</v>
      </c>
      <c r="J56" s="655" t="s">
        <v>639</v>
      </c>
      <c r="K56" s="642">
        <v>100</v>
      </c>
      <c r="L56" s="642">
        <v>100</v>
      </c>
      <c r="M56" s="642"/>
      <c r="N56" s="476"/>
    </row>
    <row r="57" spans="1:16" ht="21.75" customHeight="1" x14ac:dyDescent="0.25">
      <c r="A57" s="659"/>
      <c r="B57" s="659"/>
      <c r="C57" s="659"/>
      <c r="D57" s="655"/>
      <c r="E57" s="278" t="s">
        <v>4</v>
      </c>
      <c r="F57" s="221">
        <v>33.4</v>
      </c>
      <c r="G57" s="438">
        <v>58.4</v>
      </c>
      <c r="H57" s="221">
        <v>0</v>
      </c>
      <c r="I57" s="221">
        <v>0</v>
      </c>
      <c r="J57" s="655"/>
      <c r="K57" s="642"/>
      <c r="L57" s="642"/>
      <c r="M57" s="642"/>
      <c r="N57" s="476"/>
    </row>
    <row r="58" spans="1:16" ht="21.75" customHeight="1" x14ac:dyDescent="0.25">
      <c r="A58" s="659"/>
      <c r="B58" s="659"/>
      <c r="C58" s="659"/>
      <c r="D58" s="655"/>
      <c r="E58" s="278" t="s">
        <v>5</v>
      </c>
      <c r="F58" s="221">
        <v>3</v>
      </c>
      <c r="G58" s="438">
        <v>3</v>
      </c>
      <c r="H58" s="221">
        <v>0</v>
      </c>
      <c r="I58" s="221">
        <v>0</v>
      </c>
      <c r="J58" s="655"/>
      <c r="K58" s="642"/>
      <c r="L58" s="642"/>
      <c r="M58" s="642"/>
      <c r="N58" s="476"/>
    </row>
    <row r="59" spans="1:16" ht="42" customHeight="1" x14ac:dyDescent="0.25">
      <c r="A59" s="279" t="s">
        <v>163</v>
      </c>
      <c r="B59" s="279" t="s">
        <v>162</v>
      </c>
      <c r="C59" s="287" t="s">
        <v>165</v>
      </c>
      <c r="D59" s="179" t="s">
        <v>714</v>
      </c>
      <c r="E59" s="224" t="s">
        <v>2</v>
      </c>
      <c r="F59" s="280">
        <v>100</v>
      </c>
      <c r="G59" s="509">
        <v>100</v>
      </c>
      <c r="H59" s="280">
        <v>100</v>
      </c>
      <c r="I59" s="280">
        <v>150</v>
      </c>
      <c r="J59" s="179" t="s">
        <v>236</v>
      </c>
      <c r="K59" s="281">
        <v>4</v>
      </c>
      <c r="L59" s="281">
        <v>5</v>
      </c>
      <c r="M59" s="281">
        <v>5</v>
      </c>
      <c r="N59" s="476"/>
    </row>
    <row r="60" spans="1:16" ht="45.75" customHeight="1" x14ac:dyDescent="0.25">
      <c r="A60" s="275" t="s">
        <v>163</v>
      </c>
      <c r="B60" s="275" t="s">
        <v>162</v>
      </c>
      <c r="C60" s="291" t="s">
        <v>166</v>
      </c>
      <c r="D60" s="216" t="s">
        <v>626</v>
      </c>
      <c r="E60" s="278" t="s">
        <v>2</v>
      </c>
      <c r="F60" s="280">
        <v>50</v>
      </c>
      <c r="G60" s="509">
        <v>50</v>
      </c>
      <c r="H60" s="280">
        <v>50</v>
      </c>
      <c r="I60" s="280">
        <v>50</v>
      </c>
      <c r="J60" s="216" t="s">
        <v>800</v>
      </c>
      <c r="K60" s="290" t="s">
        <v>587</v>
      </c>
      <c r="L60" s="290" t="s">
        <v>587</v>
      </c>
      <c r="M60" s="290" t="s">
        <v>587</v>
      </c>
      <c r="N60" s="476"/>
    </row>
    <row r="61" spans="1:16" ht="24.75" customHeight="1" x14ac:dyDescent="0.25">
      <c r="A61" s="633" t="s">
        <v>163</v>
      </c>
      <c r="B61" s="633" t="s">
        <v>162</v>
      </c>
      <c r="C61" s="633" t="s">
        <v>167</v>
      </c>
      <c r="D61" s="635" t="s">
        <v>569</v>
      </c>
      <c r="E61" s="278" t="s">
        <v>2</v>
      </c>
      <c r="F61" s="280">
        <v>20</v>
      </c>
      <c r="G61" s="509">
        <v>20</v>
      </c>
      <c r="H61" s="280">
        <v>20</v>
      </c>
      <c r="I61" s="280">
        <v>20</v>
      </c>
      <c r="J61" s="635" t="s">
        <v>572</v>
      </c>
      <c r="K61" s="650" t="s">
        <v>916</v>
      </c>
      <c r="L61" s="650" t="s">
        <v>207</v>
      </c>
      <c r="M61" s="650" t="s">
        <v>207</v>
      </c>
      <c r="N61" s="476"/>
    </row>
    <row r="62" spans="1:16" ht="21.75" customHeight="1" x14ac:dyDescent="0.25">
      <c r="A62" s="634"/>
      <c r="B62" s="634"/>
      <c r="C62" s="634"/>
      <c r="D62" s="636"/>
      <c r="E62" s="278" t="s">
        <v>4</v>
      </c>
      <c r="F62" s="280">
        <v>0</v>
      </c>
      <c r="G62" s="509">
        <v>0</v>
      </c>
      <c r="H62" s="280">
        <v>100</v>
      </c>
      <c r="I62" s="280">
        <v>100</v>
      </c>
      <c r="J62" s="636"/>
      <c r="K62" s="651"/>
      <c r="L62" s="651"/>
      <c r="M62" s="651"/>
      <c r="N62" s="476"/>
    </row>
    <row r="63" spans="1:16" ht="33.75" customHeight="1" x14ac:dyDescent="0.25">
      <c r="A63" s="279" t="s">
        <v>163</v>
      </c>
      <c r="B63" s="279" t="s">
        <v>162</v>
      </c>
      <c r="C63" s="279" t="s">
        <v>168</v>
      </c>
      <c r="D63" s="282" t="s">
        <v>799</v>
      </c>
      <c r="E63" s="278" t="s">
        <v>2</v>
      </c>
      <c r="F63" s="280">
        <v>50</v>
      </c>
      <c r="G63" s="509">
        <v>50</v>
      </c>
      <c r="H63" s="280">
        <v>0</v>
      </c>
      <c r="I63" s="280">
        <v>0</v>
      </c>
      <c r="J63" s="282" t="s">
        <v>54</v>
      </c>
      <c r="K63" s="208" t="s">
        <v>200</v>
      </c>
      <c r="L63" s="208"/>
      <c r="M63" s="208"/>
      <c r="N63" s="476"/>
    </row>
    <row r="64" spans="1:16" ht="28.5" customHeight="1" x14ac:dyDescent="0.25">
      <c r="A64" s="637" t="s">
        <v>163</v>
      </c>
      <c r="B64" s="637" t="s">
        <v>162</v>
      </c>
      <c r="C64" s="637" t="s">
        <v>169</v>
      </c>
      <c r="D64" s="647" t="s">
        <v>682</v>
      </c>
      <c r="E64" s="278" t="s">
        <v>2</v>
      </c>
      <c r="F64" s="280">
        <v>30</v>
      </c>
      <c r="G64" s="509">
        <v>40</v>
      </c>
      <c r="H64" s="280">
        <v>30</v>
      </c>
      <c r="I64" s="280">
        <v>30</v>
      </c>
      <c r="J64" s="647" t="s">
        <v>693</v>
      </c>
      <c r="K64" s="650" t="s">
        <v>720</v>
      </c>
      <c r="L64" s="650" t="s">
        <v>720</v>
      </c>
      <c r="M64" s="650" t="s">
        <v>720</v>
      </c>
      <c r="N64" s="476"/>
    </row>
    <row r="65" spans="1:14" ht="27.75" customHeight="1" x14ac:dyDescent="0.25">
      <c r="A65" s="638"/>
      <c r="B65" s="638"/>
      <c r="C65" s="638"/>
      <c r="D65" s="648"/>
      <c r="E65" s="278" t="s">
        <v>15</v>
      </c>
      <c r="F65" s="280">
        <v>400</v>
      </c>
      <c r="G65" s="509">
        <v>400</v>
      </c>
      <c r="H65" s="280">
        <v>1300</v>
      </c>
      <c r="I65" s="280">
        <v>400</v>
      </c>
      <c r="J65" s="648"/>
      <c r="K65" s="651"/>
      <c r="L65" s="651"/>
      <c r="M65" s="651"/>
      <c r="N65" s="476"/>
    </row>
    <row r="66" spans="1:14" ht="34.5" customHeight="1" x14ac:dyDescent="0.25">
      <c r="A66" s="291" t="s">
        <v>163</v>
      </c>
      <c r="B66" s="291" t="s">
        <v>162</v>
      </c>
      <c r="C66" s="291" t="s">
        <v>170</v>
      </c>
      <c r="D66" s="100" t="s">
        <v>393</v>
      </c>
      <c r="E66" s="278" t="s">
        <v>2</v>
      </c>
      <c r="F66" s="280">
        <v>0</v>
      </c>
      <c r="G66" s="509">
        <v>0</v>
      </c>
      <c r="H66" s="280">
        <v>0</v>
      </c>
      <c r="I66" s="280">
        <v>15</v>
      </c>
      <c r="J66" s="277" t="s">
        <v>456</v>
      </c>
      <c r="K66" s="103"/>
      <c r="L66" s="103"/>
      <c r="M66" s="103" t="s">
        <v>206</v>
      </c>
      <c r="N66" s="476"/>
    </row>
    <row r="67" spans="1:14" ht="23.25" customHeight="1" x14ac:dyDescent="0.25">
      <c r="A67" s="652" t="s">
        <v>163</v>
      </c>
      <c r="B67" s="637" t="s">
        <v>162</v>
      </c>
      <c r="C67" s="652" t="s">
        <v>171</v>
      </c>
      <c r="D67" s="652" t="s">
        <v>881</v>
      </c>
      <c r="E67" s="278" t="s">
        <v>2</v>
      </c>
      <c r="F67" s="280">
        <v>5</v>
      </c>
      <c r="G67" s="509">
        <v>5</v>
      </c>
      <c r="H67" s="280">
        <v>11</v>
      </c>
      <c r="I67" s="280">
        <v>0</v>
      </c>
      <c r="J67" s="647" t="s">
        <v>885</v>
      </c>
      <c r="K67" s="637"/>
      <c r="L67" s="637" t="s">
        <v>206</v>
      </c>
      <c r="M67" s="637"/>
      <c r="N67" s="476"/>
    </row>
    <row r="68" spans="1:14" ht="21.75" customHeight="1" x14ac:dyDescent="0.25">
      <c r="A68" s="653"/>
      <c r="B68" s="638"/>
      <c r="C68" s="653"/>
      <c r="D68" s="653"/>
      <c r="E68" s="278" t="s">
        <v>14</v>
      </c>
      <c r="F68" s="280">
        <v>5</v>
      </c>
      <c r="G68" s="509">
        <v>5</v>
      </c>
      <c r="H68" s="280">
        <v>6</v>
      </c>
      <c r="I68" s="280">
        <v>0</v>
      </c>
      <c r="J68" s="648"/>
      <c r="K68" s="638"/>
      <c r="L68" s="638"/>
      <c r="M68" s="638"/>
      <c r="N68" s="476"/>
    </row>
    <row r="69" spans="1:14" ht="33" customHeight="1" x14ac:dyDescent="0.25">
      <c r="A69" s="291" t="s">
        <v>163</v>
      </c>
      <c r="B69" s="291" t="s">
        <v>162</v>
      </c>
      <c r="C69" s="291" t="s">
        <v>172</v>
      </c>
      <c r="D69" s="100" t="s">
        <v>882</v>
      </c>
      <c r="E69" s="278" t="s">
        <v>883</v>
      </c>
      <c r="F69" s="280">
        <v>25</v>
      </c>
      <c r="G69" s="509">
        <v>25</v>
      </c>
      <c r="H69" s="280">
        <v>0</v>
      </c>
      <c r="I69" s="280">
        <v>0</v>
      </c>
      <c r="J69" s="277" t="s">
        <v>884</v>
      </c>
      <c r="K69" s="103" t="s">
        <v>200</v>
      </c>
      <c r="L69" s="103"/>
      <c r="M69" s="103"/>
      <c r="N69" s="476"/>
    </row>
    <row r="70" spans="1:14" ht="33" customHeight="1" x14ac:dyDescent="0.25">
      <c r="A70" s="633" t="s">
        <v>163</v>
      </c>
      <c r="B70" s="633" t="s">
        <v>162</v>
      </c>
      <c r="C70" s="633" t="s">
        <v>173</v>
      </c>
      <c r="D70" s="647" t="s">
        <v>919</v>
      </c>
      <c r="E70" s="278" t="s">
        <v>2</v>
      </c>
      <c r="F70" s="280">
        <v>0</v>
      </c>
      <c r="G70" s="509">
        <v>0.5</v>
      </c>
      <c r="H70" s="280">
        <v>0</v>
      </c>
      <c r="I70" s="280">
        <v>0</v>
      </c>
      <c r="J70" s="647" t="s">
        <v>953</v>
      </c>
      <c r="K70" s="637" t="s">
        <v>455</v>
      </c>
      <c r="L70" s="637"/>
      <c r="M70" s="637"/>
      <c r="N70" s="476"/>
    </row>
    <row r="71" spans="1:14" ht="33" customHeight="1" x14ac:dyDescent="0.25">
      <c r="A71" s="634"/>
      <c r="B71" s="634"/>
      <c r="C71" s="634"/>
      <c r="D71" s="648"/>
      <c r="E71" s="278" t="s">
        <v>4</v>
      </c>
      <c r="F71" s="280">
        <v>0</v>
      </c>
      <c r="G71" s="509">
        <v>6.2</v>
      </c>
      <c r="H71" s="280">
        <v>0</v>
      </c>
      <c r="I71" s="280">
        <v>0</v>
      </c>
      <c r="J71" s="648"/>
      <c r="K71" s="638"/>
      <c r="L71" s="638"/>
      <c r="M71" s="638"/>
      <c r="N71" s="476"/>
    </row>
    <row r="72" spans="1:14" ht="20.25" customHeight="1" x14ac:dyDescent="0.25">
      <c r="A72" s="52" t="s">
        <v>163</v>
      </c>
      <c r="B72" s="52" t="s">
        <v>162</v>
      </c>
      <c r="C72" s="644" t="s">
        <v>154</v>
      </c>
      <c r="D72" s="644"/>
      <c r="E72" s="644"/>
      <c r="F72" s="86">
        <f>SUM(F53:F71)</f>
        <v>1349.5</v>
      </c>
      <c r="G72" s="86">
        <f>SUM(G53:G71)</f>
        <v>1548.4</v>
      </c>
      <c r="H72" s="86">
        <f>SUM(H53:H71)</f>
        <v>2670</v>
      </c>
      <c r="I72" s="86">
        <f>SUM(I53:I71)</f>
        <v>1056</v>
      </c>
      <c r="J72" s="70"/>
      <c r="K72" s="70"/>
      <c r="L72" s="70"/>
      <c r="M72" s="70"/>
      <c r="N72" s="476"/>
    </row>
    <row r="73" spans="1:14" ht="16.5" customHeight="1" x14ac:dyDescent="0.25">
      <c r="A73" s="52" t="s">
        <v>163</v>
      </c>
      <c r="B73" s="669" t="s">
        <v>117</v>
      </c>
      <c r="C73" s="669"/>
      <c r="D73" s="669"/>
      <c r="E73" s="669"/>
      <c r="F73" s="85">
        <f t="shared" ref="F73:I73" si="4">+F72</f>
        <v>1349.5</v>
      </c>
      <c r="G73" s="85">
        <f t="shared" ref="G73" si="5">+G72</f>
        <v>1548.4</v>
      </c>
      <c r="H73" s="85">
        <f t="shared" si="4"/>
        <v>2670</v>
      </c>
      <c r="I73" s="85">
        <f t="shared" si="4"/>
        <v>1056</v>
      </c>
      <c r="J73" s="82"/>
      <c r="K73" s="82"/>
      <c r="L73" s="82"/>
      <c r="M73" s="82"/>
      <c r="N73" s="476"/>
    </row>
    <row r="74" spans="1:14" ht="20.25" customHeight="1" x14ac:dyDescent="0.25">
      <c r="A74" s="666" t="s">
        <v>156</v>
      </c>
      <c r="B74" s="666"/>
      <c r="C74" s="666"/>
      <c r="D74" s="666"/>
      <c r="E74" s="666"/>
      <c r="F74" s="195">
        <f>+F73+F45</f>
        <v>32244.399999999998</v>
      </c>
      <c r="G74" s="195">
        <f>+G73+G45</f>
        <v>32962.400000000001</v>
      </c>
      <c r="H74" s="195">
        <f>+H73+H45</f>
        <v>35027.699999999997</v>
      </c>
      <c r="I74" s="195">
        <f>+I73+I45</f>
        <v>35495.699999999997</v>
      </c>
      <c r="J74" s="471"/>
      <c r="K74" s="233"/>
      <c r="L74" s="233"/>
      <c r="M74" s="233"/>
    </row>
    <row r="75" spans="1:14" ht="14.25" customHeight="1" x14ac:dyDescent="0.25">
      <c r="A75" s="644" t="s">
        <v>177</v>
      </c>
      <c r="B75" s="644"/>
      <c r="C75" s="644"/>
      <c r="D75" s="644"/>
      <c r="E75" s="644"/>
      <c r="F75" s="280"/>
      <c r="G75" s="280"/>
      <c r="H75" s="280"/>
      <c r="I75" s="280"/>
      <c r="J75" s="471"/>
      <c r="K75" s="233"/>
      <c r="L75" s="233"/>
      <c r="M75" s="233"/>
    </row>
    <row r="76" spans="1:14" ht="19.5" customHeight="1" x14ac:dyDescent="0.25">
      <c r="A76" s="665" t="s">
        <v>20</v>
      </c>
      <c r="B76" s="665"/>
      <c r="C76" s="665"/>
      <c r="D76" s="665"/>
      <c r="E76" s="665"/>
      <c r="F76" s="196">
        <f t="shared" ref="F76:I76" si="6">SUM(F77:F82)</f>
        <v>32028.799999999999</v>
      </c>
      <c r="G76" s="196">
        <f t="shared" si="6"/>
        <v>32715.599999999999</v>
      </c>
      <c r="H76" s="196">
        <f t="shared" si="6"/>
        <v>34747.5</v>
      </c>
      <c r="I76" s="196">
        <f t="shared" si="6"/>
        <v>35221.5</v>
      </c>
      <c r="J76" s="471"/>
      <c r="K76" s="233"/>
      <c r="L76" s="233"/>
      <c r="M76" s="233"/>
    </row>
    <row r="77" spans="1:14" ht="14.25" customHeight="1" x14ac:dyDescent="0.25">
      <c r="A77" s="643" t="s">
        <v>118</v>
      </c>
      <c r="B77" s="643"/>
      <c r="C77" s="643"/>
      <c r="D77" s="643"/>
      <c r="E77" s="643"/>
      <c r="F77" s="104">
        <f t="shared" ref="F77:I77" si="7">+F66+F64+F63+F61+F60+F59+F56+F55+F54+F46+F67+F69+F70</f>
        <v>12066.9</v>
      </c>
      <c r="G77" s="467">
        <f t="shared" si="7"/>
        <v>12564.8</v>
      </c>
      <c r="H77" s="104">
        <f t="shared" si="7"/>
        <v>13255</v>
      </c>
      <c r="I77" s="104">
        <f t="shared" si="7"/>
        <v>14629</v>
      </c>
      <c r="J77" s="471"/>
      <c r="K77" s="233"/>
      <c r="L77" s="233"/>
      <c r="M77" s="233"/>
    </row>
    <row r="78" spans="1:14" ht="15.75" customHeight="1" x14ac:dyDescent="0.25">
      <c r="A78" s="643" t="s">
        <v>192</v>
      </c>
      <c r="B78" s="643"/>
      <c r="C78" s="643"/>
      <c r="D78" s="643"/>
      <c r="E78" s="643"/>
      <c r="F78" s="123">
        <f t="shared" ref="F78:I78" si="8">+F53+F47</f>
        <v>18635.100000000002</v>
      </c>
      <c r="G78" s="468">
        <f>+G53+G47</f>
        <v>18824</v>
      </c>
      <c r="H78" s="123">
        <f t="shared" si="8"/>
        <v>19270.5</v>
      </c>
      <c r="I78" s="123">
        <f t="shared" si="8"/>
        <v>19270.5</v>
      </c>
      <c r="J78" s="471"/>
      <c r="K78" s="233"/>
      <c r="L78" s="233"/>
      <c r="M78" s="233"/>
    </row>
    <row r="79" spans="1:14" ht="16.5" customHeight="1" x14ac:dyDescent="0.25">
      <c r="A79" s="643" t="s">
        <v>119</v>
      </c>
      <c r="B79" s="643"/>
      <c r="C79" s="643"/>
      <c r="D79" s="643"/>
      <c r="E79" s="643"/>
      <c r="F79" s="123"/>
      <c r="G79" s="468"/>
      <c r="H79" s="123"/>
      <c r="I79" s="123"/>
      <c r="J79" s="471"/>
      <c r="K79" s="233"/>
      <c r="L79" s="233"/>
      <c r="M79" s="233"/>
    </row>
    <row r="80" spans="1:14" ht="15" customHeight="1" x14ac:dyDescent="0.25">
      <c r="A80" s="643" t="s">
        <v>120</v>
      </c>
      <c r="B80" s="643"/>
      <c r="C80" s="643"/>
      <c r="D80" s="643"/>
      <c r="E80" s="643"/>
      <c r="F80" s="123">
        <f>+F50</f>
        <v>926.8</v>
      </c>
      <c r="G80" s="468">
        <f>+G50</f>
        <v>926.8</v>
      </c>
      <c r="H80" s="123">
        <f>+H50</f>
        <v>922</v>
      </c>
      <c r="I80" s="123">
        <f>+I50</f>
        <v>922</v>
      </c>
      <c r="J80" s="471"/>
      <c r="K80" s="233"/>
      <c r="L80" s="233"/>
      <c r="M80" s="233"/>
    </row>
    <row r="81" spans="1:13" ht="13.5" customHeight="1" x14ac:dyDescent="0.25">
      <c r="A81" s="643" t="s">
        <v>123</v>
      </c>
      <c r="B81" s="643"/>
      <c r="C81" s="643"/>
      <c r="D81" s="643"/>
      <c r="E81" s="643"/>
      <c r="F81" s="104">
        <f t="shared" ref="F81:I81" si="9">+F65</f>
        <v>400</v>
      </c>
      <c r="G81" s="467">
        <f t="shared" ref="G81" si="10">+G65</f>
        <v>400</v>
      </c>
      <c r="H81" s="104">
        <f t="shared" si="9"/>
        <v>1300</v>
      </c>
      <c r="I81" s="104">
        <f t="shared" si="9"/>
        <v>400</v>
      </c>
      <c r="J81" s="471"/>
      <c r="K81" s="233"/>
      <c r="L81" s="233"/>
      <c r="M81" s="233"/>
    </row>
    <row r="82" spans="1:13" ht="12.75" customHeight="1" x14ac:dyDescent="0.25">
      <c r="A82" s="643" t="s">
        <v>124</v>
      </c>
      <c r="B82" s="643"/>
      <c r="C82" s="643"/>
      <c r="D82" s="643"/>
      <c r="E82" s="643"/>
      <c r="F82" s="123"/>
      <c r="G82" s="468"/>
      <c r="H82" s="123"/>
      <c r="I82" s="123"/>
      <c r="J82" s="471"/>
      <c r="K82" s="233"/>
      <c r="L82" s="233"/>
      <c r="M82" s="233"/>
    </row>
    <row r="83" spans="1:13" ht="16.5" customHeight="1" x14ac:dyDescent="0.25">
      <c r="A83" s="667" t="s">
        <v>19</v>
      </c>
      <c r="B83" s="667"/>
      <c r="C83" s="667"/>
      <c r="D83" s="667"/>
      <c r="E83" s="667"/>
      <c r="F83" s="196">
        <f t="shared" ref="F83:I83" si="11">+F84+F85+F86+F87</f>
        <v>215.6</v>
      </c>
      <c r="G83" s="196">
        <f t="shared" si="11"/>
        <v>246.79999999999998</v>
      </c>
      <c r="H83" s="196">
        <f t="shared" si="11"/>
        <v>280.2</v>
      </c>
      <c r="I83" s="196">
        <f t="shared" si="11"/>
        <v>274.2</v>
      </c>
      <c r="J83" s="471"/>
      <c r="K83" s="233"/>
      <c r="L83" s="233"/>
      <c r="M83" s="233"/>
    </row>
    <row r="84" spans="1:13" ht="12.75" customHeight="1" x14ac:dyDescent="0.25">
      <c r="A84" s="643" t="s">
        <v>121</v>
      </c>
      <c r="B84" s="643"/>
      <c r="C84" s="643"/>
      <c r="D84" s="643"/>
      <c r="E84" s="643"/>
      <c r="F84" s="104">
        <f t="shared" ref="F84:I84" si="12">+F57+F48+F62+F71</f>
        <v>207.6</v>
      </c>
      <c r="G84" s="467">
        <f t="shared" si="12"/>
        <v>238.79999999999998</v>
      </c>
      <c r="H84" s="104">
        <f t="shared" si="12"/>
        <v>274.2</v>
      </c>
      <c r="I84" s="104">
        <f t="shared" si="12"/>
        <v>274.2</v>
      </c>
      <c r="J84" s="471"/>
      <c r="K84" s="233"/>
      <c r="L84" s="233"/>
      <c r="M84" s="233"/>
    </row>
    <row r="85" spans="1:13" ht="12.75" customHeight="1" x14ac:dyDescent="0.25">
      <c r="A85" s="643" t="s">
        <v>122</v>
      </c>
      <c r="B85" s="643"/>
      <c r="C85" s="643"/>
      <c r="D85" s="643"/>
      <c r="E85" s="643"/>
      <c r="F85" s="104">
        <f>+F58+F49</f>
        <v>3</v>
      </c>
      <c r="G85" s="467">
        <f>+G58+G49</f>
        <v>3</v>
      </c>
      <c r="H85" s="104">
        <f>+H58+H49</f>
        <v>0</v>
      </c>
      <c r="I85" s="104">
        <f>+I58+I49</f>
        <v>0</v>
      </c>
      <c r="J85" s="471"/>
      <c r="K85" s="233"/>
      <c r="L85" s="233"/>
      <c r="M85" s="233"/>
    </row>
    <row r="86" spans="1:13" ht="12.75" customHeight="1" x14ac:dyDescent="0.25">
      <c r="A86" s="643" t="s">
        <v>125</v>
      </c>
      <c r="B86" s="643"/>
      <c r="C86" s="643"/>
      <c r="D86" s="643"/>
      <c r="E86" s="643"/>
      <c r="F86" s="104">
        <f t="shared" ref="F86:I86" si="13">+F68</f>
        <v>5</v>
      </c>
      <c r="G86" s="467">
        <f t="shared" ref="G86" si="14">+G68</f>
        <v>5</v>
      </c>
      <c r="H86" s="104">
        <f t="shared" si="13"/>
        <v>6</v>
      </c>
      <c r="I86" s="104">
        <f t="shared" si="13"/>
        <v>0</v>
      </c>
      <c r="J86" s="471"/>
      <c r="K86" s="233"/>
      <c r="L86" s="233"/>
      <c r="M86" s="233"/>
    </row>
    <row r="87" spans="1:13" ht="12.75" customHeight="1" x14ac:dyDescent="0.25">
      <c r="A87" s="643" t="s">
        <v>126</v>
      </c>
      <c r="B87" s="643"/>
      <c r="C87" s="643"/>
      <c r="D87" s="643"/>
      <c r="E87" s="643"/>
      <c r="F87" s="123"/>
      <c r="G87" s="468"/>
      <c r="H87" s="123"/>
      <c r="I87" s="123"/>
      <c r="J87" s="471"/>
      <c r="K87" s="233"/>
      <c r="L87" s="233"/>
      <c r="M87" s="233"/>
    </row>
    <row r="88" spans="1:13" x14ac:dyDescent="0.25">
      <c r="A88" s="628" t="s">
        <v>1023</v>
      </c>
      <c r="B88" s="628"/>
      <c r="C88" s="628"/>
      <c r="D88" s="628"/>
      <c r="E88" s="628"/>
      <c r="F88" s="628"/>
      <c r="G88" s="628"/>
      <c r="H88" s="628"/>
      <c r="J88" s="56"/>
    </row>
    <row r="90" spans="1:13" x14ac:dyDescent="0.25">
      <c r="J90" s="56"/>
    </row>
    <row r="91" spans="1:13" x14ac:dyDescent="0.25">
      <c r="J91" s="56"/>
    </row>
    <row r="92" spans="1:13" x14ac:dyDescent="0.25">
      <c r="J92" s="56"/>
    </row>
    <row r="93" spans="1:13" x14ac:dyDescent="0.25">
      <c r="J93" s="56"/>
    </row>
    <row r="94" spans="1:13" x14ac:dyDescent="0.25">
      <c r="J94" s="56"/>
    </row>
    <row r="95" spans="1:13" x14ac:dyDescent="0.25">
      <c r="J95" s="56"/>
    </row>
    <row r="96" spans="1:13" x14ac:dyDescent="0.25">
      <c r="J96" s="56"/>
    </row>
    <row r="97" spans="10:10" x14ac:dyDescent="0.25">
      <c r="J97" s="56"/>
    </row>
    <row r="98" spans="10:10" x14ac:dyDescent="0.25">
      <c r="J98" s="56"/>
    </row>
    <row r="99" spans="10:10" x14ac:dyDescent="0.25">
      <c r="J99" s="56"/>
    </row>
    <row r="100" spans="10:10" x14ac:dyDescent="0.25">
      <c r="J100" s="56"/>
    </row>
    <row r="101" spans="10:10" x14ac:dyDescent="0.25">
      <c r="J101" s="56"/>
    </row>
    <row r="102" spans="10:10" x14ac:dyDescent="0.25">
      <c r="J102" s="56"/>
    </row>
    <row r="103" spans="10:10" x14ac:dyDescent="0.25">
      <c r="J103" s="56"/>
    </row>
    <row r="104" spans="10:10" x14ac:dyDescent="0.25">
      <c r="J104" s="56"/>
    </row>
    <row r="105" spans="10:10" x14ac:dyDescent="0.25">
      <c r="J105" s="56"/>
    </row>
    <row r="106" spans="10:10" x14ac:dyDescent="0.25">
      <c r="J106" s="56"/>
    </row>
    <row r="107" spans="10:10" x14ac:dyDescent="0.25">
      <c r="J107" s="56"/>
    </row>
    <row r="108" spans="10:10" x14ac:dyDescent="0.25">
      <c r="J108" s="56"/>
    </row>
    <row r="109" spans="10:10" x14ac:dyDescent="0.25">
      <c r="J109" s="56"/>
    </row>
  </sheetData>
  <mergeCells count="137">
    <mergeCell ref="J7:M7"/>
    <mergeCell ref="A8:M8"/>
    <mergeCell ref="M12:M14"/>
    <mergeCell ref="L12:L14"/>
    <mergeCell ref="L26:L29"/>
    <mergeCell ref="L37:L38"/>
    <mergeCell ref="D64:D65"/>
    <mergeCell ref="C64:C65"/>
    <mergeCell ref="B64:B65"/>
    <mergeCell ref="A64:A65"/>
    <mergeCell ref="J64:J65"/>
    <mergeCell ref="B56:B58"/>
    <mergeCell ref="M21:M22"/>
    <mergeCell ref="J41:J42"/>
    <mergeCell ref="C41:C42"/>
    <mergeCell ref="L64:L65"/>
    <mergeCell ref="M64:M65"/>
    <mergeCell ref="M56:M58"/>
    <mergeCell ref="L41:L42"/>
    <mergeCell ref="L53:L54"/>
    <mergeCell ref="L56:L58"/>
    <mergeCell ref="M53:M54"/>
    <mergeCell ref="L61:L62"/>
    <mergeCell ref="M41:M42"/>
    <mergeCell ref="K61:K62"/>
    <mergeCell ref="L21:L22"/>
    <mergeCell ref="J11:J14"/>
    <mergeCell ref="A82:E82"/>
    <mergeCell ref="B73:E73"/>
    <mergeCell ref="A23:A25"/>
    <mergeCell ref="A37:A38"/>
    <mergeCell ref="A18:A22"/>
    <mergeCell ref="J37:J38"/>
    <mergeCell ref="D26:D29"/>
    <mergeCell ref="J26:J29"/>
    <mergeCell ref="C37:C38"/>
    <mergeCell ref="B23:B25"/>
    <mergeCell ref="B41:B42"/>
    <mergeCell ref="D41:D42"/>
    <mergeCell ref="D18:D22"/>
    <mergeCell ref="C23:C25"/>
    <mergeCell ref="J23:J25"/>
    <mergeCell ref="F18:F19"/>
    <mergeCell ref="C18:C22"/>
    <mergeCell ref="I18:I19"/>
    <mergeCell ref="D23:D25"/>
    <mergeCell ref="B18:B22"/>
    <mergeCell ref="K64:K65"/>
    <mergeCell ref="A86:E86"/>
    <mergeCell ref="C26:C29"/>
    <mergeCell ref="B26:B29"/>
    <mergeCell ref="B37:B38"/>
    <mergeCell ref="A26:A29"/>
    <mergeCell ref="C53:C54"/>
    <mergeCell ref="C56:C58"/>
    <mergeCell ref="B51:J51"/>
    <mergeCell ref="J56:J58"/>
    <mergeCell ref="A41:A42"/>
    <mergeCell ref="A56:A58"/>
    <mergeCell ref="D53:D54"/>
    <mergeCell ref="C72:E72"/>
    <mergeCell ref="A76:E76"/>
    <mergeCell ref="A84:E84"/>
    <mergeCell ref="A74:E74"/>
    <mergeCell ref="A77:E77"/>
    <mergeCell ref="A83:E83"/>
    <mergeCell ref="A80:E80"/>
    <mergeCell ref="A53:A54"/>
    <mergeCell ref="B45:E45"/>
    <mergeCell ref="A85:E85"/>
    <mergeCell ref="D37:D38"/>
    <mergeCell ref="D56:D58"/>
    <mergeCell ref="C44:E44"/>
    <mergeCell ref="C52:J52"/>
    <mergeCell ref="J53:J54"/>
    <mergeCell ref="E18:E19"/>
    <mergeCell ref="B53:B54"/>
    <mergeCell ref="G10:G14"/>
    <mergeCell ref="G18:G19"/>
    <mergeCell ref="A15:J15"/>
    <mergeCell ref="I10:I14"/>
    <mergeCell ref="E10:E14"/>
    <mergeCell ref="C17:J17"/>
    <mergeCell ref="H10:H14"/>
    <mergeCell ref="D10:D14"/>
    <mergeCell ref="B16:J16"/>
    <mergeCell ref="J21:J22"/>
    <mergeCell ref="B10:B14"/>
    <mergeCell ref="C10:C14"/>
    <mergeCell ref="L9:M9"/>
    <mergeCell ref="D70:D71"/>
    <mergeCell ref="A70:A71"/>
    <mergeCell ref="B70:B71"/>
    <mergeCell ref="C70:C71"/>
    <mergeCell ref="J70:J71"/>
    <mergeCell ref="K70:K71"/>
    <mergeCell ref="L70:L71"/>
    <mergeCell ref="M70:M71"/>
    <mergeCell ref="F10:F14"/>
    <mergeCell ref="J10:M10"/>
    <mergeCell ref="M61:M62"/>
    <mergeCell ref="C67:C68"/>
    <mergeCell ref="B67:B68"/>
    <mergeCell ref="A67:A68"/>
    <mergeCell ref="D67:D68"/>
    <mergeCell ref="J67:J68"/>
    <mergeCell ref="L67:L68"/>
    <mergeCell ref="M67:M68"/>
    <mergeCell ref="D61:D62"/>
    <mergeCell ref="C61:C62"/>
    <mergeCell ref="B61:B62"/>
    <mergeCell ref="M37:M38"/>
    <mergeCell ref="M26:M29"/>
    <mergeCell ref="A88:H88"/>
    <mergeCell ref="I1:K1"/>
    <mergeCell ref="I2:K2"/>
    <mergeCell ref="I3:K3"/>
    <mergeCell ref="A5:K5"/>
    <mergeCell ref="A6:K6"/>
    <mergeCell ref="J9:K9"/>
    <mergeCell ref="A61:A62"/>
    <mergeCell ref="J61:J62"/>
    <mergeCell ref="K67:K68"/>
    <mergeCell ref="K12:K14"/>
    <mergeCell ref="K21:K22"/>
    <mergeCell ref="K26:K29"/>
    <mergeCell ref="K37:K38"/>
    <mergeCell ref="K41:K42"/>
    <mergeCell ref="K53:K54"/>
    <mergeCell ref="K56:K58"/>
    <mergeCell ref="A87:E87"/>
    <mergeCell ref="A81:E81"/>
    <mergeCell ref="A78:E78"/>
    <mergeCell ref="A75:E75"/>
    <mergeCell ref="A79:E79"/>
    <mergeCell ref="A10:A14"/>
    <mergeCell ref="H18:H19"/>
  </mergeCells>
  <phoneticPr fontId="17" type="noConversion"/>
  <pageMargins left="0.19685039370078741" right="0.19685039370078741" top="0.51181102362204722" bottom="0.19685039370078741" header="0" footer="0"/>
  <pageSetup paperSize="9" scale="9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O68"/>
  <sheetViews>
    <sheetView zoomScaleNormal="100" workbookViewId="0">
      <pane ySplit="8" topLeftCell="A9" activePane="bottomLeft" state="frozen"/>
      <selection activeCell="F27" sqref="F27"/>
      <selection pane="bottomLeft" activeCell="J51" sqref="J51"/>
    </sheetView>
  </sheetViews>
  <sheetFormatPr defaultColWidth="9.109375" defaultRowHeight="13.2" x14ac:dyDescent="0.25"/>
  <cols>
    <col min="1" max="1" width="3.109375" style="140" customWidth="1"/>
    <col min="2" max="2" width="3.5546875" style="140" customWidth="1"/>
    <col min="3" max="3" width="4" style="140" customWidth="1"/>
    <col min="4" max="4" width="39.109375" style="141" customWidth="1"/>
    <col min="5" max="5" width="7" style="141" customWidth="1"/>
    <col min="6" max="9" width="12.33203125" style="141" customWidth="1"/>
    <col min="10" max="10" width="29.33203125" style="105" customWidth="1"/>
    <col min="11" max="11" width="5.88671875" style="140" customWidth="1"/>
    <col min="12" max="13" width="5.6640625" style="140" customWidth="1"/>
    <col min="14" max="14" width="7" style="499" customWidth="1"/>
    <col min="15" max="16384" width="9.109375" style="141"/>
  </cols>
  <sheetData>
    <row r="1" spans="1:14" ht="15.75" customHeight="1" x14ac:dyDescent="0.25">
      <c r="K1" s="759" t="s">
        <v>898</v>
      </c>
      <c r="L1" s="759"/>
      <c r="M1" s="759"/>
    </row>
    <row r="2" spans="1:14" ht="20.25" customHeight="1" x14ac:dyDescent="0.3">
      <c r="A2" s="921" t="s">
        <v>762</v>
      </c>
      <c r="B2" s="921"/>
      <c r="C2" s="921"/>
      <c r="D2" s="921"/>
      <c r="E2" s="921"/>
      <c r="F2" s="921"/>
      <c r="G2" s="921"/>
      <c r="H2" s="921"/>
      <c r="I2" s="921"/>
      <c r="J2" s="921"/>
    </row>
    <row r="3" spans="1:14" ht="15" customHeight="1" x14ac:dyDescent="0.25">
      <c r="A3" s="263"/>
      <c r="B3" s="263"/>
      <c r="C3" s="263"/>
      <c r="D3" s="264"/>
      <c r="E3" s="265"/>
      <c r="F3" s="265"/>
      <c r="G3" s="265"/>
      <c r="H3" s="265"/>
      <c r="I3" s="265"/>
      <c r="J3" s="790" t="s">
        <v>260</v>
      </c>
      <c r="K3" s="790"/>
      <c r="L3" s="790"/>
      <c r="M3" s="790"/>
    </row>
    <row r="4" spans="1:14" ht="15" customHeight="1" x14ac:dyDescent="0.25">
      <c r="A4" s="732" t="s">
        <v>148</v>
      </c>
      <c r="B4" s="732" t="s">
        <v>149</v>
      </c>
      <c r="C4" s="732" t="s">
        <v>150</v>
      </c>
      <c r="D4" s="733" t="s">
        <v>151</v>
      </c>
      <c r="E4" s="732" t="s">
        <v>147</v>
      </c>
      <c r="F4" s="723" t="s">
        <v>1069</v>
      </c>
      <c r="G4" s="737" t="s">
        <v>909</v>
      </c>
      <c r="H4" s="723" t="s">
        <v>647</v>
      </c>
      <c r="I4" s="723" t="s">
        <v>731</v>
      </c>
      <c r="J4" s="723" t="s">
        <v>152</v>
      </c>
      <c r="K4" s="723"/>
      <c r="L4" s="723"/>
      <c r="M4" s="723"/>
    </row>
    <row r="5" spans="1:14" ht="14.25" hidden="1" customHeight="1" x14ac:dyDescent="0.25">
      <c r="A5" s="732"/>
      <c r="B5" s="732"/>
      <c r="C5" s="732"/>
      <c r="D5" s="733"/>
      <c r="E5" s="732"/>
      <c r="F5" s="723"/>
      <c r="G5" s="737"/>
      <c r="H5" s="723"/>
      <c r="I5" s="723"/>
      <c r="J5" s="723" t="s">
        <v>153</v>
      </c>
      <c r="K5" s="506"/>
      <c r="L5" s="506"/>
      <c r="M5" s="506"/>
    </row>
    <row r="6" spans="1:14" ht="21.75" customHeight="1" x14ac:dyDescent="0.25">
      <c r="A6" s="732"/>
      <c r="B6" s="732"/>
      <c r="C6" s="732"/>
      <c r="D6" s="733"/>
      <c r="E6" s="732"/>
      <c r="F6" s="723"/>
      <c r="G6" s="737"/>
      <c r="H6" s="723"/>
      <c r="I6" s="723"/>
      <c r="J6" s="723"/>
      <c r="K6" s="740" t="s">
        <v>429</v>
      </c>
      <c r="L6" s="740" t="s">
        <v>648</v>
      </c>
      <c r="M6" s="740" t="s">
        <v>732</v>
      </c>
    </row>
    <row r="7" spans="1:14" ht="64.5" customHeight="1" x14ac:dyDescent="0.25">
      <c r="A7" s="732"/>
      <c r="B7" s="732"/>
      <c r="C7" s="732"/>
      <c r="D7" s="733"/>
      <c r="E7" s="732"/>
      <c r="F7" s="723"/>
      <c r="G7" s="737"/>
      <c r="H7" s="723"/>
      <c r="I7" s="723"/>
      <c r="J7" s="723"/>
      <c r="K7" s="740"/>
      <c r="L7" s="740"/>
      <c r="M7" s="740"/>
    </row>
    <row r="8" spans="1:14" ht="24.75" customHeight="1" x14ac:dyDescent="0.25">
      <c r="A8" s="732"/>
      <c r="B8" s="732"/>
      <c r="C8" s="732"/>
      <c r="D8" s="733"/>
      <c r="E8" s="732"/>
      <c r="F8" s="723"/>
      <c r="G8" s="737"/>
      <c r="H8" s="723"/>
      <c r="I8" s="723"/>
      <c r="J8" s="723"/>
      <c r="K8" s="740"/>
      <c r="L8" s="740"/>
      <c r="M8" s="740"/>
    </row>
    <row r="9" spans="1:14" ht="23.25" customHeight="1" x14ac:dyDescent="0.25">
      <c r="A9" s="756" t="s">
        <v>288</v>
      </c>
      <c r="B9" s="756"/>
      <c r="C9" s="756"/>
      <c r="D9" s="756"/>
      <c r="E9" s="756"/>
      <c r="F9" s="756"/>
      <c r="G9" s="756"/>
      <c r="H9" s="756"/>
      <c r="I9" s="756"/>
      <c r="J9" s="756"/>
      <c r="K9" s="267"/>
      <c r="L9" s="267"/>
      <c r="M9" s="267"/>
    </row>
    <row r="10" spans="1:14" ht="20.25" customHeight="1" x14ac:dyDescent="0.25">
      <c r="A10" s="144" t="s">
        <v>162</v>
      </c>
      <c r="B10" s="917" t="s">
        <v>90</v>
      </c>
      <c r="C10" s="917"/>
      <c r="D10" s="917"/>
      <c r="E10" s="917"/>
      <c r="F10" s="917"/>
      <c r="G10" s="917"/>
      <c r="H10" s="917"/>
      <c r="I10" s="917"/>
      <c r="J10" s="917"/>
      <c r="K10" s="268"/>
      <c r="L10" s="268"/>
      <c r="M10" s="268"/>
    </row>
    <row r="11" spans="1:14" ht="18" customHeight="1" x14ac:dyDescent="0.25">
      <c r="A11" s="144" t="s">
        <v>162</v>
      </c>
      <c r="B11" s="107" t="s">
        <v>162</v>
      </c>
      <c r="C11" s="917" t="s">
        <v>91</v>
      </c>
      <c r="D11" s="917"/>
      <c r="E11" s="917"/>
      <c r="F11" s="917"/>
      <c r="G11" s="917"/>
      <c r="H11" s="917"/>
      <c r="I11" s="917"/>
      <c r="J11" s="917"/>
      <c r="K11" s="268"/>
      <c r="L11" s="268"/>
      <c r="M11" s="268"/>
    </row>
    <row r="12" spans="1:14" ht="24.75" customHeight="1" x14ac:dyDescent="0.25">
      <c r="A12" s="717" t="s">
        <v>162</v>
      </c>
      <c r="B12" s="717" t="s">
        <v>162</v>
      </c>
      <c r="C12" s="717" t="s">
        <v>162</v>
      </c>
      <c r="D12" s="713" t="s">
        <v>183</v>
      </c>
      <c r="E12" s="335" t="s">
        <v>174</v>
      </c>
      <c r="F12" s="108">
        <v>69.099999999999994</v>
      </c>
      <c r="G12" s="427">
        <v>69.099999999999994</v>
      </c>
      <c r="H12" s="108">
        <v>65</v>
      </c>
      <c r="I12" s="108">
        <v>65</v>
      </c>
      <c r="J12" s="719" t="s">
        <v>250</v>
      </c>
      <c r="K12" s="721">
        <v>5</v>
      </c>
      <c r="L12" s="721">
        <v>5</v>
      </c>
      <c r="M12" s="721">
        <v>5</v>
      </c>
      <c r="N12" s="500"/>
    </row>
    <row r="13" spans="1:14" ht="24.75" customHeight="1" x14ac:dyDescent="0.25">
      <c r="A13" s="718"/>
      <c r="B13" s="718"/>
      <c r="C13" s="718"/>
      <c r="D13" s="714"/>
      <c r="E13" s="335" t="s">
        <v>18</v>
      </c>
      <c r="F13" s="108">
        <v>8.1999999999999993</v>
      </c>
      <c r="G13" s="427">
        <v>8.1999999999999993</v>
      </c>
      <c r="H13" s="108">
        <v>7.2</v>
      </c>
      <c r="I13" s="108">
        <v>0</v>
      </c>
      <c r="J13" s="720"/>
      <c r="K13" s="722"/>
      <c r="L13" s="722"/>
      <c r="M13" s="722"/>
      <c r="N13" s="500"/>
    </row>
    <row r="14" spans="1:14" ht="60.75" customHeight="1" x14ac:dyDescent="0.25">
      <c r="A14" s="329" t="s">
        <v>162</v>
      </c>
      <c r="B14" s="329" t="s">
        <v>162</v>
      </c>
      <c r="C14" s="329" t="s">
        <v>163</v>
      </c>
      <c r="D14" s="211" t="s">
        <v>629</v>
      </c>
      <c r="E14" s="335" t="s">
        <v>174</v>
      </c>
      <c r="F14" s="108">
        <v>64.3</v>
      </c>
      <c r="G14" s="427">
        <v>64.3</v>
      </c>
      <c r="H14" s="108">
        <v>65</v>
      </c>
      <c r="I14" s="108">
        <v>100</v>
      </c>
      <c r="J14" s="335" t="s">
        <v>212</v>
      </c>
      <c r="K14" s="231">
        <v>5</v>
      </c>
      <c r="L14" s="231">
        <v>5</v>
      </c>
      <c r="M14" s="231">
        <v>6</v>
      </c>
      <c r="N14" s="500"/>
    </row>
    <row r="15" spans="1:14" ht="55.5" customHeight="1" x14ac:dyDescent="0.25">
      <c r="A15" s="329" t="s">
        <v>162</v>
      </c>
      <c r="B15" s="329" t="s">
        <v>162</v>
      </c>
      <c r="C15" s="329" t="s">
        <v>164</v>
      </c>
      <c r="D15" s="211" t="s">
        <v>598</v>
      </c>
      <c r="E15" s="335" t="s">
        <v>174</v>
      </c>
      <c r="F15" s="108">
        <v>25.5</v>
      </c>
      <c r="G15" s="427">
        <v>25.5</v>
      </c>
      <c r="H15" s="108">
        <v>25.5</v>
      </c>
      <c r="I15" s="108">
        <v>25.5</v>
      </c>
      <c r="J15" s="335" t="s">
        <v>597</v>
      </c>
      <c r="K15" s="231">
        <v>5</v>
      </c>
      <c r="L15" s="231">
        <v>5</v>
      </c>
      <c r="M15" s="231">
        <v>5</v>
      </c>
      <c r="N15" s="500"/>
    </row>
    <row r="16" spans="1:14" ht="80.25" customHeight="1" x14ac:dyDescent="0.25">
      <c r="A16" s="329" t="s">
        <v>162</v>
      </c>
      <c r="B16" s="329" t="s">
        <v>162</v>
      </c>
      <c r="C16" s="329" t="s">
        <v>165</v>
      </c>
      <c r="D16" s="211" t="s">
        <v>161</v>
      </c>
      <c r="E16" s="335" t="s">
        <v>174</v>
      </c>
      <c r="F16" s="108">
        <v>102</v>
      </c>
      <c r="G16" s="427">
        <v>102</v>
      </c>
      <c r="H16" s="108">
        <v>80</v>
      </c>
      <c r="I16" s="108">
        <v>80</v>
      </c>
      <c r="J16" s="335" t="s">
        <v>1118</v>
      </c>
      <c r="K16" s="231">
        <v>11</v>
      </c>
      <c r="L16" s="231">
        <v>11</v>
      </c>
      <c r="M16" s="231">
        <v>11</v>
      </c>
      <c r="N16" s="500"/>
    </row>
    <row r="17" spans="1:14" ht="18" customHeight="1" x14ac:dyDescent="0.25">
      <c r="A17" s="142" t="s">
        <v>162</v>
      </c>
      <c r="B17" s="142" t="s">
        <v>162</v>
      </c>
      <c r="C17" s="730" t="s">
        <v>210</v>
      </c>
      <c r="D17" s="730"/>
      <c r="E17" s="730"/>
      <c r="F17" s="130">
        <f t="shared" ref="F17:I17" si="0">SUM(F12:F16)</f>
        <v>269.10000000000002</v>
      </c>
      <c r="G17" s="130">
        <f t="shared" si="0"/>
        <v>269.10000000000002</v>
      </c>
      <c r="H17" s="130">
        <f t="shared" si="0"/>
        <v>242.7</v>
      </c>
      <c r="I17" s="130">
        <f t="shared" si="0"/>
        <v>270.5</v>
      </c>
      <c r="J17" s="335"/>
      <c r="K17" s="330"/>
      <c r="L17" s="330"/>
      <c r="M17" s="330"/>
      <c r="N17" s="500"/>
    </row>
    <row r="18" spans="1:14" s="143" customFormat="1" ht="15.75" customHeight="1" x14ac:dyDescent="0.25">
      <c r="A18" s="144" t="s">
        <v>162</v>
      </c>
      <c r="B18" s="144" t="s">
        <v>163</v>
      </c>
      <c r="C18" s="924" t="s">
        <v>209</v>
      </c>
      <c r="D18" s="924"/>
      <c r="E18" s="924"/>
      <c r="F18" s="266"/>
      <c r="G18" s="266"/>
      <c r="H18" s="266"/>
      <c r="I18" s="266"/>
      <c r="J18" s="326"/>
      <c r="K18" s="269"/>
      <c r="L18" s="269"/>
      <c r="M18" s="269"/>
      <c r="N18" s="500"/>
    </row>
    <row r="19" spans="1:14" ht="47.25" customHeight="1" x14ac:dyDescent="0.25">
      <c r="A19" s="327" t="s">
        <v>162</v>
      </c>
      <c r="B19" s="327" t="s">
        <v>163</v>
      </c>
      <c r="C19" s="327" t="s">
        <v>162</v>
      </c>
      <c r="D19" s="211" t="s">
        <v>76</v>
      </c>
      <c r="E19" s="335" t="s">
        <v>174</v>
      </c>
      <c r="F19" s="83">
        <v>59.4</v>
      </c>
      <c r="G19" s="429">
        <v>59.4</v>
      </c>
      <c r="H19" s="83">
        <v>59</v>
      </c>
      <c r="I19" s="83">
        <v>59</v>
      </c>
      <c r="J19" s="335" t="s">
        <v>92</v>
      </c>
      <c r="K19" s="330">
        <v>4</v>
      </c>
      <c r="L19" s="330">
        <v>4</v>
      </c>
      <c r="M19" s="330">
        <v>4</v>
      </c>
      <c r="N19" s="500"/>
    </row>
    <row r="20" spans="1:14" ht="16.5" customHeight="1" x14ac:dyDescent="0.25">
      <c r="A20" s="144" t="s">
        <v>162</v>
      </c>
      <c r="B20" s="144" t="s">
        <v>163</v>
      </c>
      <c r="C20" s="730" t="s">
        <v>210</v>
      </c>
      <c r="D20" s="730"/>
      <c r="E20" s="730"/>
      <c r="F20" s="145">
        <f t="shared" ref="F20:I20" si="1">+F19</f>
        <v>59.4</v>
      </c>
      <c r="G20" s="145">
        <f t="shared" ref="G20" si="2">+G19</f>
        <v>59.4</v>
      </c>
      <c r="H20" s="145">
        <f t="shared" si="1"/>
        <v>59</v>
      </c>
      <c r="I20" s="145">
        <f t="shared" si="1"/>
        <v>59</v>
      </c>
      <c r="J20" s="335"/>
      <c r="K20" s="330"/>
      <c r="L20" s="330"/>
      <c r="M20" s="330"/>
      <c r="N20" s="500"/>
    </row>
    <row r="21" spans="1:14" ht="18.75" customHeight="1" x14ac:dyDescent="0.25">
      <c r="A21" s="144" t="s">
        <v>162</v>
      </c>
      <c r="B21" s="144" t="s">
        <v>164</v>
      </c>
      <c r="C21" s="929" t="s">
        <v>646</v>
      </c>
      <c r="D21" s="930"/>
      <c r="E21" s="930"/>
      <c r="F21" s="930"/>
      <c r="G21" s="930"/>
      <c r="H21" s="930"/>
      <c r="I21" s="930"/>
      <c r="J21" s="931"/>
      <c r="K21" s="330"/>
      <c r="L21" s="330"/>
      <c r="M21" s="330"/>
      <c r="N21" s="500"/>
    </row>
    <row r="22" spans="1:14" ht="33" customHeight="1" x14ac:dyDescent="0.25">
      <c r="A22" s="331" t="s">
        <v>162</v>
      </c>
      <c r="B22" s="331" t="s">
        <v>164</v>
      </c>
      <c r="C22" s="331" t="s">
        <v>162</v>
      </c>
      <c r="D22" s="304" t="s">
        <v>686</v>
      </c>
      <c r="E22" s="230" t="s">
        <v>174</v>
      </c>
      <c r="F22" s="83">
        <v>6</v>
      </c>
      <c r="G22" s="429">
        <v>6</v>
      </c>
      <c r="H22" s="83">
        <v>10</v>
      </c>
      <c r="I22" s="83">
        <v>10</v>
      </c>
      <c r="J22" s="332" t="s">
        <v>578</v>
      </c>
      <c r="K22" s="338">
        <v>7</v>
      </c>
      <c r="L22" s="338">
        <v>7</v>
      </c>
      <c r="M22" s="338">
        <v>7</v>
      </c>
      <c r="N22" s="500"/>
    </row>
    <row r="23" spans="1:14" ht="33.75" customHeight="1" x14ac:dyDescent="0.25">
      <c r="A23" s="327" t="s">
        <v>162</v>
      </c>
      <c r="B23" s="327" t="s">
        <v>164</v>
      </c>
      <c r="C23" s="327" t="s">
        <v>163</v>
      </c>
      <c r="D23" s="306" t="s">
        <v>186</v>
      </c>
      <c r="E23" s="335" t="s">
        <v>174</v>
      </c>
      <c r="F23" s="146">
        <v>6</v>
      </c>
      <c r="G23" s="429">
        <v>6</v>
      </c>
      <c r="H23" s="146">
        <v>6</v>
      </c>
      <c r="I23" s="146">
        <v>6</v>
      </c>
      <c r="J23" s="335" t="s">
        <v>214</v>
      </c>
      <c r="K23" s="330">
        <v>10</v>
      </c>
      <c r="L23" s="330">
        <v>10</v>
      </c>
      <c r="M23" s="330">
        <v>10</v>
      </c>
      <c r="N23" s="500"/>
    </row>
    <row r="24" spans="1:14" ht="33.75" customHeight="1" x14ac:dyDescent="0.25">
      <c r="A24" s="327" t="s">
        <v>162</v>
      </c>
      <c r="B24" s="327" t="s">
        <v>164</v>
      </c>
      <c r="C24" s="327" t="s">
        <v>164</v>
      </c>
      <c r="D24" s="306" t="s">
        <v>635</v>
      </c>
      <c r="E24" s="335" t="s">
        <v>174</v>
      </c>
      <c r="F24" s="146">
        <v>5.9</v>
      </c>
      <c r="G24" s="429">
        <v>5.9</v>
      </c>
      <c r="H24" s="146">
        <v>6</v>
      </c>
      <c r="I24" s="146">
        <v>6</v>
      </c>
      <c r="J24" s="335" t="s">
        <v>213</v>
      </c>
      <c r="K24" s="330">
        <v>4</v>
      </c>
      <c r="L24" s="330">
        <v>4</v>
      </c>
      <c r="M24" s="330">
        <v>4</v>
      </c>
      <c r="N24" s="500"/>
    </row>
    <row r="25" spans="1:14" x14ac:dyDescent="0.25">
      <c r="A25" s="144" t="s">
        <v>162</v>
      </c>
      <c r="B25" s="144" t="s">
        <v>163</v>
      </c>
      <c r="C25" s="730" t="s">
        <v>210</v>
      </c>
      <c r="D25" s="730"/>
      <c r="E25" s="730"/>
      <c r="F25" s="145">
        <f>SUM(F22:F24)</f>
        <v>17.899999999999999</v>
      </c>
      <c r="G25" s="145">
        <f>SUM(G22:G24)</f>
        <v>17.899999999999999</v>
      </c>
      <c r="H25" s="145">
        <f>SUM(H22:H24)</f>
        <v>22</v>
      </c>
      <c r="I25" s="145">
        <f>SUM(I22:I24)</f>
        <v>22</v>
      </c>
      <c r="J25" s="335"/>
      <c r="K25" s="330"/>
      <c r="L25" s="330"/>
      <c r="M25" s="330"/>
      <c r="N25" s="500"/>
    </row>
    <row r="26" spans="1:14" ht="16.5" customHeight="1" x14ac:dyDescent="0.25">
      <c r="A26" s="144" t="s">
        <v>162</v>
      </c>
      <c r="B26" s="730" t="s">
        <v>155</v>
      </c>
      <c r="C26" s="730"/>
      <c r="D26" s="730"/>
      <c r="E26" s="730"/>
      <c r="F26" s="145">
        <f>+F25+F20+F17</f>
        <v>346.40000000000003</v>
      </c>
      <c r="G26" s="145">
        <f>+G25+G20+G17</f>
        <v>346.40000000000003</v>
      </c>
      <c r="H26" s="145">
        <f>+H25+H20+H17</f>
        <v>323.7</v>
      </c>
      <c r="I26" s="145">
        <f>+I25+I20+I17</f>
        <v>351.5</v>
      </c>
      <c r="J26" s="335"/>
      <c r="K26" s="330"/>
      <c r="L26" s="330"/>
      <c r="M26" s="330"/>
      <c r="N26" s="500"/>
    </row>
    <row r="27" spans="1:14" ht="18.75" customHeight="1" x14ac:dyDescent="0.25">
      <c r="A27" s="144" t="s">
        <v>163</v>
      </c>
      <c r="B27" s="917" t="s">
        <v>469</v>
      </c>
      <c r="C27" s="917"/>
      <c r="D27" s="917"/>
      <c r="E27" s="917"/>
      <c r="F27" s="917"/>
      <c r="G27" s="917"/>
      <c r="H27" s="917"/>
      <c r="I27" s="917"/>
      <c r="J27" s="917"/>
      <c r="K27" s="269"/>
      <c r="L27" s="269"/>
      <c r="M27" s="269"/>
      <c r="N27" s="500"/>
    </row>
    <row r="28" spans="1:14" ht="19.5" customHeight="1" x14ac:dyDescent="0.25">
      <c r="A28" s="144" t="s">
        <v>163</v>
      </c>
      <c r="B28" s="144" t="s">
        <v>162</v>
      </c>
      <c r="C28" s="917" t="s">
        <v>93</v>
      </c>
      <c r="D28" s="917"/>
      <c r="E28" s="917"/>
      <c r="F28" s="917"/>
      <c r="G28" s="917"/>
      <c r="H28" s="917"/>
      <c r="I28" s="917"/>
      <c r="J28" s="917"/>
      <c r="K28" s="269"/>
      <c r="L28" s="269"/>
      <c r="M28" s="269"/>
      <c r="N28" s="500"/>
    </row>
    <row r="29" spans="1:14" ht="32.25" customHeight="1" x14ac:dyDescent="0.25">
      <c r="A29" s="327" t="s">
        <v>163</v>
      </c>
      <c r="B29" s="327" t="s">
        <v>162</v>
      </c>
      <c r="C29" s="327" t="s">
        <v>162</v>
      </c>
      <c r="D29" s="211" t="s">
        <v>470</v>
      </c>
      <c r="E29" s="335" t="s">
        <v>2</v>
      </c>
      <c r="F29" s="83">
        <v>1720</v>
      </c>
      <c r="G29" s="429">
        <v>1720</v>
      </c>
      <c r="H29" s="83">
        <v>1750</v>
      </c>
      <c r="I29" s="83">
        <v>1750</v>
      </c>
      <c r="J29" s="180" t="s">
        <v>215</v>
      </c>
      <c r="K29" s="338">
        <v>16.600000000000001</v>
      </c>
      <c r="L29" s="338">
        <v>16.3</v>
      </c>
      <c r="M29" s="338">
        <v>16.3</v>
      </c>
      <c r="N29" s="500"/>
    </row>
    <row r="30" spans="1:14" ht="29.25" customHeight="1" x14ac:dyDescent="0.25">
      <c r="A30" s="704" t="s">
        <v>163</v>
      </c>
      <c r="B30" s="704" t="s">
        <v>162</v>
      </c>
      <c r="C30" s="704" t="s">
        <v>163</v>
      </c>
      <c r="D30" s="729" t="s">
        <v>764</v>
      </c>
      <c r="E30" s="204" t="s">
        <v>2</v>
      </c>
      <c r="F30" s="83">
        <v>2636.5</v>
      </c>
      <c r="G30" s="429">
        <v>2787.2</v>
      </c>
      <c r="H30" s="83">
        <v>2750</v>
      </c>
      <c r="I30" s="83">
        <v>2900</v>
      </c>
      <c r="J30" s="181"/>
      <c r="K30" s="249"/>
      <c r="L30" s="249"/>
      <c r="M30" s="249"/>
      <c r="N30" s="500"/>
    </row>
    <row r="31" spans="1:14" ht="27.75" customHeight="1" x14ac:dyDescent="0.25">
      <c r="A31" s="704"/>
      <c r="B31" s="704"/>
      <c r="C31" s="704"/>
      <c r="D31" s="729"/>
      <c r="E31" s="204" t="s">
        <v>22</v>
      </c>
      <c r="F31" s="146">
        <v>6.3</v>
      </c>
      <c r="G31" s="429">
        <v>6.3</v>
      </c>
      <c r="H31" s="146">
        <v>6.3</v>
      </c>
      <c r="I31" s="146">
        <v>6.3</v>
      </c>
      <c r="J31" s="181"/>
      <c r="K31" s="249"/>
      <c r="L31" s="249"/>
      <c r="M31" s="249"/>
      <c r="N31" s="500"/>
    </row>
    <row r="32" spans="1:14" ht="28.5" customHeight="1" x14ac:dyDescent="0.25">
      <c r="A32" s="327" t="s">
        <v>163</v>
      </c>
      <c r="B32" s="327" t="s">
        <v>162</v>
      </c>
      <c r="C32" s="327" t="s">
        <v>164</v>
      </c>
      <c r="D32" s="204" t="s">
        <v>394</v>
      </c>
      <c r="E32" s="204" t="s">
        <v>2</v>
      </c>
      <c r="F32" s="83">
        <v>230</v>
      </c>
      <c r="G32" s="429">
        <v>230</v>
      </c>
      <c r="H32" s="83">
        <v>230</v>
      </c>
      <c r="I32" s="83">
        <v>230</v>
      </c>
      <c r="J32" s="328" t="s">
        <v>395</v>
      </c>
      <c r="K32" s="330" t="s">
        <v>848</v>
      </c>
      <c r="L32" s="330" t="s">
        <v>848</v>
      </c>
      <c r="M32" s="330" t="s">
        <v>848</v>
      </c>
      <c r="N32" s="500"/>
    </row>
    <row r="33" spans="1:15" ht="24.75" customHeight="1" x14ac:dyDescent="0.25">
      <c r="A33" s="704" t="s">
        <v>163</v>
      </c>
      <c r="B33" s="704" t="s">
        <v>162</v>
      </c>
      <c r="C33" s="704" t="s">
        <v>165</v>
      </c>
      <c r="D33" s="729" t="s">
        <v>246</v>
      </c>
      <c r="E33" s="335" t="s">
        <v>2</v>
      </c>
      <c r="F33" s="83">
        <v>74.3</v>
      </c>
      <c r="G33" s="429">
        <v>225.3</v>
      </c>
      <c r="H33" s="83">
        <v>0</v>
      </c>
      <c r="I33" s="83">
        <v>0</v>
      </c>
      <c r="J33" s="926" t="s">
        <v>467</v>
      </c>
      <c r="K33" s="925">
        <v>35</v>
      </c>
      <c r="L33" s="925"/>
      <c r="M33" s="925"/>
      <c r="N33" s="500"/>
    </row>
    <row r="34" spans="1:15" ht="20.25" hidden="1" customHeight="1" x14ac:dyDescent="0.25">
      <c r="A34" s="704"/>
      <c r="B34" s="704"/>
      <c r="C34" s="704"/>
      <c r="D34" s="729"/>
      <c r="E34" s="335" t="s">
        <v>15</v>
      </c>
      <c r="F34" s="83">
        <v>0</v>
      </c>
      <c r="G34" s="429">
        <v>0</v>
      </c>
      <c r="H34" s="83">
        <v>0</v>
      </c>
      <c r="I34" s="83">
        <v>0</v>
      </c>
      <c r="J34" s="926"/>
      <c r="K34" s="925"/>
      <c r="L34" s="925"/>
      <c r="M34" s="925"/>
      <c r="N34" s="500"/>
    </row>
    <row r="35" spans="1:15" ht="27" customHeight="1" x14ac:dyDescent="0.25">
      <c r="A35" s="704"/>
      <c r="B35" s="704"/>
      <c r="C35" s="704"/>
      <c r="D35" s="729"/>
      <c r="E35" s="335" t="s">
        <v>4</v>
      </c>
      <c r="F35" s="83">
        <v>439</v>
      </c>
      <c r="G35" s="429">
        <v>439</v>
      </c>
      <c r="H35" s="83">
        <v>0</v>
      </c>
      <c r="I35" s="83">
        <v>0</v>
      </c>
      <c r="J35" s="926"/>
      <c r="K35" s="925"/>
      <c r="L35" s="925"/>
      <c r="M35" s="925"/>
      <c r="N35" s="500"/>
    </row>
    <row r="36" spans="1:15" ht="31.5" customHeight="1" x14ac:dyDescent="0.25">
      <c r="A36" s="327" t="s">
        <v>163</v>
      </c>
      <c r="B36" s="327" t="s">
        <v>162</v>
      </c>
      <c r="C36" s="327" t="s">
        <v>166</v>
      </c>
      <c r="D36" s="595" t="s">
        <v>1119</v>
      </c>
      <c r="E36" s="335" t="s">
        <v>2</v>
      </c>
      <c r="F36" s="83">
        <v>0</v>
      </c>
      <c r="G36" s="429">
        <v>27</v>
      </c>
      <c r="H36" s="83">
        <v>0</v>
      </c>
      <c r="I36" s="83">
        <v>0</v>
      </c>
      <c r="J36" s="170" t="s">
        <v>951</v>
      </c>
      <c r="K36" s="231">
        <v>182</v>
      </c>
      <c r="L36" s="231"/>
      <c r="M36" s="231"/>
      <c r="N36" s="500"/>
    </row>
    <row r="37" spans="1:15" ht="29.25" customHeight="1" x14ac:dyDescent="0.25">
      <c r="A37" s="327" t="s">
        <v>163</v>
      </c>
      <c r="B37" s="327" t="s">
        <v>162</v>
      </c>
      <c r="C37" s="327" t="s">
        <v>167</v>
      </c>
      <c r="D37" s="595" t="s">
        <v>913</v>
      </c>
      <c r="E37" s="335" t="s">
        <v>2</v>
      </c>
      <c r="F37" s="83">
        <v>0</v>
      </c>
      <c r="G37" s="429">
        <v>37</v>
      </c>
      <c r="H37" s="83">
        <v>0</v>
      </c>
      <c r="I37" s="83">
        <v>0</v>
      </c>
      <c r="J37" s="170" t="s">
        <v>952</v>
      </c>
      <c r="K37" s="231">
        <v>130</v>
      </c>
      <c r="L37" s="231"/>
      <c r="M37" s="231"/>
      <c r="N37" s="500"/>
    </row>
    <row r="38" spans="1:15" ht="31.5" customHeight="1" x14ac:dyDescent="0.25">
      <c r="A38" s="327" t="s">
        <v>163</v>
      </c>
      <c r="B38" s="327" t="s">
        <v>162</v>
      </c>
      <c r="C38" s="327" t="s">
        <v>168</v>
      </c>
      <c r="D38" s="595" t="s">
        <v>914</v>
      </c>
      <c r="E38" s="335" t="s">
        <v>2</v>
      </c>
      <c r="F38" s="83">
        <v>0</v>
      </c>
      <c r="G38" s="429">
        <v>53</v>
      </c>
      <c r="H38" s="83">
        <v>0</v>
      </c>
      <c r="I38" s="83">
        <v>0</v>
      </c>
      <c r="J38" s="170" t="s">
        <v>933</v>
      </c>
      <c r="K38" s="231">
        <v>39</v>
      </c>
      <c r="L38" s="231"/>
      <c r="M38" s="231"/>
      <c r="N38" s="500"/>
    </row>
    <row r="39" spans="1:15" ht="18" customHeight="1" x14ac:dyDescent="0.25">
      <c r="A39" s="144" t="s">
        <v>163</v>
      </c>
      <c r="B39" s="144" t="s">
        <v>162</v>
      </c>
      <c r="C39" s="730" t="s">
        <v>210</v>
      </c>
      <c r="D39" s="730"/>
      <c r="E39" s="730"/>
      <c r="F39" s="130">
        <f t="shared" ref="F39:I39" si="3">SUM(F29:F38)</f>
        <v>5106.1000000000004</v>
      </c>
      <c r="G39" s="130">
        <f t="shared" si="3"/>
        <v>5524.8</v>
      </c>
      <c r="H39" s="130">
        <f t="shared" si="3"/>
        <v>4736.3</v>
      </c>
      <c r="I39" s="130">
        <f t="shared" si="3"/>
        <v>4886.3</v>
      </c>
      <c r="J39" s="335"/>
      <c r="K39" s="330"/>
      <c r="L39" s="330"/>
      <c r="M39" s="330"/>
      <c r="N39" s="500"/>
    </row>
    <row r="40" spans="1:15" ht="15.75" customHeight="1" x14ac:dyDescent="0.25">
      <c r="A40" s="144" t="s">
        <v>163</v>
      </c>
      <c r="B40" s="144" t="s">
        <v>163</v>
      </c>
      <c r="C40" s="932" t="s">
        <v>468</v>
      </c>
      <c r="D40" s="933"/>
      <c r="E40" s="933"/>
      <c r="F40" s="933"/>
      <c r="G40" s="933"/>
      <c r="H40" s="933"/>
      <c r="I40" s="933"/>
      <c r="J40" s="934"/>
      <c r="K40" s="330"/>
      <c r="L40" s="330"/>
      <c r="M40" s="330"/>
      <c r="N40" s="500"/>
    </row>
    <row r="41" spans="1:15" ht="21" customHeight="1" x14ac:dyDescent="0.25">
      <c r="A41" s="919" t="s">
        <v>163</v>
      </c>
      <c r="B41" s="919" t="s">
        <v>163</v>
      </c>
      <c r="C41" s="919" t="s">
        <v>162</v>
      </c>
      <c r="D41" s="918" t="s">
        <v>465</v>
      </c>
      <c r="E41" s="335" t="s">
        <v>2</v>
      </c>
      <c r="F41" s="83">
        <v>21</v>
      </c>
      <c r="G41" s="429">
        <v>21</v>
      </c>
      <c r="H41" s="83">
        <v>10</v>
      </c>
      <c r="I41" s="83">
        <v>10</v>
      </c>
      <c r="J41" s="729" t="s">
        <v>211</v>
      </c>
      <c r="K41" s="704" t="s">
        <v>7</v>
      </c>
      <c r="L41" s="704" t="s">
        <v>111</v>
      </c>
      <c r="M41" s="704" t="s">
        <v>111</v>
      </c>
      <c r="N41" s="500"/>
    </row>
    <row r="42" spans="1:15" ht="25.5" customHeight="1" x14ac:dyDescent="0.25">
      <c r="A42" s="919"/>
      <c r="B42" s="919"/>
      <c r="C42" s="919"/>
      <c r="D42" s="918"/>
      <c r="E42" s="328" t="s">
        <v>4</v>
      </c>
      <c r="F42" s="83">
        <v>116</v>
      </c>
      <c r="G42" s="429">
        <v>116</v>
      </c>
      <c r="H42" s="83">
        <v>0</v>
      </c>
      <c r="I42" s="83">
        <v>0</v>
      </c>
      <c r="J42" s="729"/>
      <c r="K42" s="704"/>
      <c r="L42" s="704"/>
      <c r="M42" s="704"/>
      <c r="N42" s="500"/>
      <c r="O42" s="439"/>
    </row>
    <row r="43" spans="1:15" ht="28.5" customHeight="1" x14ac:dyDescent="0.25">
      <c r="A43" s="296" t="s">
        <v>163</v>
      </c>
      <c r="B43" s="296" t="s">
        <v>163</v>
      </c>
      <c r="C43" s="296" t="s">
        <v>163</v>
      </c>
      <c r="D43" s="333" t="s">
        <v>861</v>
      </c>
      <c r="E43" s="328" t="s">
        <v>174</v>
      </c>
      <c r="F43" s="83">
        <v>30</v>
      </c>
      <c r="G43" s="429">
        <v>30</v>
      </c>
      <c r="H43" s="83">
        <v>40</v>
      </c>
      <c r="I43" s="83">
        <v>0</v>
      </c>
      <c r="J43" s="303" t="s">
        <v>1120</v>
      </c>
      <c r="K43" s="297" t="s">
        <v>200</v>
      </c>
      <c r="L43" s="297" t="s">
        <v>200</v>
      </c>
      <c r="M43" s="327"/>
      <c r="N43" s="500"/>
    </row>
    <row r="44" spans="1:15" ht="28.5" customHeight="1" x14ac:dyDescent="0.25">
      <c r="A44" s="296" t="s">
        <v>163</v>
      </c>
      <c r="B44" s="296" t="s">
        <v>163</v>
      </c>
      <c r="C44" s="296" t="s">
        <v>164</v>
      </c>
      <c r="D44" s="305" t="s">
        <v>834</v>
      </c>
      <c r="E44" s="178" t="s">
        <v>2</v>
      </c>
      <c r="F44" s="83">
        <v>0</v>
      </c>
      <c r="G44" s="429">
        <v>0</v>
      </c>
      <c r="H44" s="83">
        <v>142</v>
      </c>
      <c r="I44" s="83">
        <v>135.30000000000001</v>
      </c>
      <c r="J44" s="303" t="s">
        <v>698</v>
      </c>
      <c r="K44" s="297"/>
      <c r="L44" s="297" t="s">
        <v>200</v>
      </c>
      <c r="M44" s="297" t="s">
        <v>200</v>
      </c>
      <c r="N44" s="500"/>
    </row>
    <row r="45" spans="1:15" ht="37.5" customHeight="1" x14ac:dyDescent="0.25">
      <c r="A45" s="329" t="s">
        <v>163</v>
      </c>
      <c r="B45" s="329" t="s">
        <v>163</v>
      </c>
      <c r="C45" s="329" t="s">
        <v>165</v>
      </c>
      <c r="D45" s="303" t="s">
        <v>806</v>
      </c>
      <c r="E45" s="306" t="s">
        <v>2</v>
      </c>
      <c r="F45" s="147">
        <v>35</v>
      </c>
      <c r="G45" s="428">
        <v>35</v>
      </c>
      <c r="H45" s="147">
        <v>35</v>
      </c>
      <c r="I45" s="147">
        <v>35</v>
      </c>
      <c r="J45" s="328" t="s">
        <v>471</v>
      </c>
      <c r="K45" s="231">
        <v>80</v>
      </c>
      <c r="L45" s="231">
        <v>80</v>
      </c>
      <c r="M45" s="231">
        <v>80</v>
      </c>
      <c r="N45" s="500"/>
    </row>
    <row r="46" spans="1:15" ht="42.75" customHeight="1" x14ac:dyDescent="0.25">
      <c r="A46" s="329" t="s">
        <v>163</v>
      </c>
      <c r="B46" s="329" t="s">
        <v>163</v>
      </c>
      <c r="C46" s="329" t="s">
        <v>166</v>
      </c>
      <c r="D46" s="306" t="s">
        <v>875</v>
      </c>
      <c r="E46" s="204" t="s">
        <v>2</v>
      </c>
      <c r="F46" s="147">
        <v>5</v>
      </c>
      <c r="G46" s="428">
        <v>5</v>
      </c>
      <c r="H46" s="147">
        <v>5</v>
      </c>
      <c r="I46" s="147">
        <v>5</v>
      </c>
      <c r="J46" s="328" t="s">
        <v>57</v>
      </c>
      <c r="K46" s="231">
        <v>180</v>
      </c>
      <c r="L46" s="231">
        <v>160</v>
      </c>
      <c r="M46" s="231">
        <v>150</v>
      </c>
      <c r="N46" s="500"/>
    </row>
    <row r="47" spans="1:15" ht="20.25" customHeight="1" x14ac:dyDescent="0.25">
      <c r="A47" s="725" t="s">
        <v>163</v>
      </c>
      <c r="B47" s="725" t="s">
        <v>163</v>
      </c>
      <c r="C47" s="725" t="s">
        <v>167</v>
      </c>
      <c r="D47" s="776" t="s">
        <v>823</v>
      </c>
      <c r="E47" s="303" t="s">
        <v>2</v>
      </c>
      <c r="F47" s="147">
        <v>2.5</v>
      </c>
      <c r="G47" s="428">
        <v>2.5</v>
      </c>
      <c r="H47" s="147">
        <v>2.5</v>
      </c>
      <c r="I47" s="147">
        <v>2.5</v>
      </c>
      <c r="J47" s="761" t="s">
        <v>466</v>
      </c>
      <c r="K47" s="721">
        <v>6</v>
      </c>
      <c r="L47" s="721">
        <v>7</v>
      </c>
      <c r="M47" s="721">
        <v>8</v>
      </c>
      <c r="N47" s="500"/>
    </row>
    <row r="48" spans="1:15" ht="24" customHeight="1" x14ac:dyDescent="0.25">
      <c r="A48" s="726"/>
      <c r="B48" s="726"/>
      <c r="C48" s="726"/>
      <c r="D48" s="777"/>
      <c r="E48" s="303" t="s">
        <v>14</v>
      </c>
      <c r="F48" s="147">
        <v>3.5</v>
      </c>
      <c r="G48" s="428">
        <v>3.5</v>
      </c>
      <c r="H48" s="147">
        <v>3.5</v>
      </c>
      <c r="I48" s="147">
        <v>3.5</v>
      </c>
      <c r="J48" s="762"/>
      <c r="K48" s="722"/>
      <c r="L48" s="722"/>
      <c r="M48" s="722"/>
      <c r="N48" s="500"/>
    </row>
    <row r="49" spans="1:14" ht="19.5" customHeight="1" x14ac:dyDescent="0.25">
      <c r="A49" s="717" t="s">
        <v>163</v>
      </c>
      <c r="B49" s="717" t="s">
        <v>163</v>
      </c>
      <c r="C49" s="717" t="s">
        <v>168</v>
      </c>
      <c r="D49" s="713" t="s">
        <v>675</v>
      </c>
      <c r="E49" s="204" t="s">
        <v>2</v>
      </c>
      <c r="F49" s="147">
        <v>0</v>
      </c>
      <c r="G49" s="428">
        <v>0</v>
      </c>
      <c r="H49" s="205">
        <v>0</v>
      </c>
      <c r="I49" s="205">
        <v>0</v>
      </c>
      <c r="J49" s="719" t="s">
        <v>676</v>
      </c>
      <c r="K49" s="772">
        <v>1</v>
      </c>
      <c r="L49" s="927"/>
      <c r="M49" s="927"/>
      <c r="N49" s="500"/>
    </row>
    <row r="50" spans="1:14" ht="24.75" customHeight="1" x14ac:dyDescent="0.25">
      <c r="A50" s="718"/>
      <c r="B50" s="718"/>
      <c r="C50" s="718"/>
      <c r="D50" s="714"/>
      <c r="E50" s="204" t="s">
        <v>18</v>
      </c>
      <c r="F50" s="147">
        <v>25</v>
      </c>
      <c r="G50" s="428">
        <v>25</v>
      </c>
      <c r="H50" s="205">
        <v>0</v>
      </c>
      <c r="I50" s="205">
        <v>0</v>
      </c>
      <c r="J50" s="720"/>
      <c r="K50" s="774"/>
      <c r="L50" s="928"/>
      <c r="M50" s="928"/>
      <c r="N50" s="500"/>
    </row>
    <row r="51" spans="1:14" ht="15.75" customHeight="1" x14ac:dyDescent="0.25">
      <c r="A51" s="144" t="s">
        <v>163</v>
      </c>
      <c r="B51" s="144" t="s">
        <v>163</v>
      </c>
      <c r="C51" s="730" t="s">
        <v>210</v>
      </c>
      <c r="D51" s="730"/>
      <c r="E51" s="730"/>
      <c r="F51" s="145">
        <f>SUM(F41:F50)</f>
        <v>238</v>
      </c>
      <c r="G51" s="145">
        <f>SUM(G41:G50)</f>
        <v>238</v>
      </c>
      <c r="H51" s="145">
        <f>SUM(H41:H50)</f>
        <v>238</v>
      </c>
      <c r="I51" s="145">
        <f>SUM(I41:I50)</f>
        <v>191.3</v>
      </c>
      <c r="J51" s="335"/>
      <c r="K51" s="330"/>
      <c r="L51" s="330"/>
      <c r="M51" s="330"/>
      <c r="N51" s="500"/>
    </row>
    <row r="52" spans="1:14" ht="20.25" customHeight="1" x14ac:dyDescent="0.25">
      <c r="A52" s="144" t="s">
        <v>163</v>
      </c>
      <c r="B52" s="730" t="s">
        <v>155</v>
      </c>
      <c r="C52" s="730"/>
      <c r="D52" s="730"/>
      <c r="E52" s="730"/>
      <c r="F52" s="145">
        <f>+F51+F39</f>
        <v>5344.1</v>
      </c>
      <c r="G52" s="145">
        <f>+G51+G39</f>
        <v>5762.8</v>
      </c>
      <c r="H52" s="145">
        <f>+H51+H39</f>
        <v>4974.3</v>
      </c>
      <c r="I52" s="145">
        <f>+I51+I39</f>
        <v>5077.6000000000004</v>
      </c>
      <c r="J52" s="335"/>
      <c r="K52" s="330"/>
      <c r="L52" s="330"/>
      <c r="M52" s="330"/>
      <c r="N52" s="500"/>
    </row>
    <row r="53" spans="1:14" ht="22.5" customHeight="1" x14ac:dyDescent="0.25">
      <c r="A53" s="854" t="s">
        <v>156</v>
      </c>
      <c r="B53" s="854"/>
      <c r="C53" s="854"/>
      <c r="D53" s="854"/>
      <c r="E53" s="854"/>
      <c r="F53" s="345">
        <f>+F52+F26</f>
        <v>5690.5</v>
      </c>
      <c r="G53" s="345">
        <f>+G52+G26</f>
        <v>6109.2</v>
      </c>
      <c r="H53" s="345">
        <f>+H52+H26</f>
        <v>5298</v>
      </c>
      <c r="I53" s="345">
        <f>+I52+I26</f>
        <v>5429.1</v>
      </c>
      <c r="J53" s="545"/>
      <c r="K53" s="250"/>
      <c r="L53" s="250"/>
      <c r="M53" s="250"/>
    </row>
    <row r="54" spans="1:14" ht="15.75" customHeight="1" x14ac:dyDescent="0.25">
      <c r="A54" s="728" t="s">
        <v>177</v>
      </c>
      <c r="B54" s="728"/>
      <c r="C54" s="728"/>
      <c r="D54" s="728"/>
      <c r="E54" s="728"/>
      <c r="F54" s="108"/>
      <c r="G54" s="108"/>
      <c r="H54" s="108"/>
      <c r="I54" s="108"/>
      <c r="J54" s="545"/>
      <c r="K54" s="250"/>
      <c r="L54" s="250"/>
      <c r="M54" s="250"/>
    </row>
    <row r="55" spans="1:14" ht="18" customHeight="1" x14ac:dyDescent="0.25">
      <c r="A55" s="923" t="s">
        <v>20</v>
      </c>
      <c r="B55" s="923"/>
      <c r="C55" s="923"/>
      <c r="D55" s="923"/>
      <c r="E55" s="923"/>
      <c r="F55" s="254">
        <f t="shared" ref="F55:I55" si="4">SUM(F56:F61)</f>
        <v>5132</v>
      </c>
      <c r="G55" s="254">
        <f t="shared" si="4"/>
        <v>5550.7</v>
      </c>
      <c r="H55" s="254">
        <f t="shared" si="4"/>
        <v>5294.5</v>
      </c>
      <c r="I55" s="254">
        <f t="shared" si="4"/>
        <v>5425.6</v>
      </c>
      <c r="J55" s="545"/>
      <c r="K55" s="250"/>
      <c r="L55" s="250"/>
      <c r="M55" s="250"/>
    </row>
    <row r="56" spans="1:14" x14ac:dyDescent="0.25">
      <c r="A56" s="920" t="s">
        <v>226</v>
      </c>
      <c r="B56" s="920"/>
      <c r="C56" s="920"/>
      <c r="D56" s="920"/>
      <c r="E56" s="920"/>
      <c r="F56" s="148">
        <f t="shared" ref="F56:I56" si="5">+F47+F46+F45+F41+F33+F32+F30+F29+F49+F44+F38+F37+F36</f>
        <v>4724.3</v>
      </c>
      <c r="G56" s="435">
        <f t="shared" si="5"/>
        <v>5143</v>
      </c>
      <c r="H56" s="148">
        <f t="shared" si="5"/>
        <v>4924.5</v>
      </c>
      <c r="I56" s="148">
        <f t="shared" si="5"/>
        <v>5067.8</v>
      </c>
      <c r="J56" s="545"/>
      <c r="K56" s="596"/>
      <c r="L56" s="250"/>
      <c r="M56" s="250"/>
      <c r="N56" s="500"/>
    </row>
    <row r="57" spans="1:14" x14ac:dyDescent="0.25">
      <c r="A57" s="920" t="s">
        <v>227</v>
      </c>
      <c r="B57" s="920"/>
      <c r="C57" s="920"/>
      <c r="D57" s="920"/>
      <c r="E57" s="920"/>
      <c r="F57" s="149">
        <f>+F50+F13</f>
        <v>33.200000000000003</v>
      </c>
      <c r="G57" s="465">
        <f>+G50+G13</f>
        <v>33.200000000000003</v>
      </c>
      <c r="H57" s="149">
        <f>+H50+H13</f>
        <v>7.2</v>
      </c>
      <c r="I57" s="149">
        <f>+I50+I13</f>
        <v>0</v>
      </c>
      <c r="J57" s="545"/>
      <c r="K57" s="250"/>
      <c r="L57" s="250"/>
      <c r="M57" s="250"/>
    </row>
    <row r="58" spans="1:14" x14ac:dyDescent="0.25">
      <c r="A58" s="920" t="s">
        <v>228</v>
      </c>
      <c r="B58" s="920"/>
      <c r="C58" s="920"/>
      <c r="D58" s="920"/>
      <c r="E58" s="920"/>
      <c r="F58" s="149">
        <f>+F24+F23+F22+F19+F16+F15+F14+F12+F43</f>
        <v>368.20000000000005</v>
      </c>
      <c r="G58" s="465">
        <f>+G24+G23+G22+G19+G16+G15+G14+G12+G43</f>
        <v>368.20000000000005</v>
      </c>
      <c r="H58" s="149">
        <f>+H24+H23+H22+H19+H16+H15+H14+H12+H43</f>
        <v>356.5</v>
      </c>
      <c r="I58" s="149">
        <f>+I24+I23+I22+I19+I16+I15+I14+I12+I43</f>
        <v>351.5</v>
      </c>
      <c r="J58" s="545"/>
      <c r="K58" s="250"/>
      <c r="L58" s="250"/>
      <c r="M58" s="250"/>
    </row>
    <row r="59" spans="1:14" x14ac:dyDescent="0.25">
      <c r="A59" s="920" t="s">
        <v>229</v>
      </c>
      <c r="B59" s="920"/>
      <c r="C59" s="920"/>
      <c r="D59" s="920"/>
      <c r="E59" s="920"/>
      <c r="F59" s="149">
        <f>+F31</f>
        <v>6.3</v>
      </c>
      <c r="G59" s="465">
        <f>+G31</f>
        <v>6.3</v>
      </c>
      <c r="H59" s="149">
        <f>+H31</f>
        <v>6.3</v>
      </c>
      <c r="I59" s="149">
        <f>+I31</f>
        <v>6.3</v>
      </c>
      <c r="J59" s="545"/>
      <c r="K59" s="250"/>
      <c r="L59" s="250"/>
      <c r="M59" s="250"/>
    </row>
    <row r="60" spans="1:14" x14ac:dyDescent="0.25">
      <c r="A60" s="920" t="s">
        <v>230</v>
      </c>
      <c r="B60" s="920"/>
      <c r="C60" s="920"/>
      <c r="D60" s="920"/>
      <c r="E60" s="920"/>
      <c r="F60" s="149">
        <f>+F34</f>
        <v>0</v>
      </c>
      <c r="G60" s="465">
        <f>+G34</f>
        <v>0</v>
      </c>
      <c r="H60" s="149">
        <f>+H34</f>
        <v>0</v>
      </c>
      <c r="I60" s="149">
        <f>+I34</f>
        <v>0</v>
      </c>
      <c r="J60" s="545"/>
      <c r="K60" s="250"/>
      <c r="L60" s="250"/>
      <c r="M60" s="250"/>
    </row>
    <row r="61" spans="1:14" x14ac:dyDescent="0.25">
      <c r="A61" s="920" t="s">
        <v>231</v>
      </c>
      <c r="B61" s="920"/>
      <c r="C61" s="920"/>
      <c r="D61" s="920"/>
      <c r="E61" s="920"/>
      <c r="F61" s="149"/>
      <c r="G61" s="465"/>
      <c r="H61" s="149"/>
      <c r="I61" s="149"/>
      <c r="J61" s="545"/>
      <c r="K61" s="250"/>
      <c r="L61" s="250"/>
      <c r="M61" s="250"/>
    </row>
    <row r="62" spans="1:14" x14ac:dyDescent="0.25">
      <c r="A62" s="922" t="s">
        <v>19</v>
      </c>
      <c r="B62" s="922"/>
      <c r="C62" s="922"/>
      <c r="D62" s="922"/>
      <c r="E62" s="922"/>
      <c r="F62" s="254">
        <f t="shared" ref="F62:I62" si="6">SUM(F63:F66)</f>
        <v>558.5</v>
      </c>
      <c r="G62" s="254">
        <f t="shared" si="6"/>
        <v>558.5</v>
      </c>
      <c r="H62" s="254">
        <f t="shared" si="6"/>
        <v>3.5</v>
      </c>
      <c r="I62" s="254">
        <f t="shared" si="6"/>
        <v>3.5</v>
      </c>
      <c r="J62" s="545"/>
      <c r="K62" s="250"/>
      <c r="L62" s="250"/>
      <c r="M62" s="250"/>
    </row>
    <row r="63" spans="1:14" x14ac:dyDescent="0.25">
      <c r="A63" s="920" t="s">
        <v>232</v>
      </c>
      <c r="B63" s="920"/>
      <c r="C63" s="920"/>
      <c r="D63" s="920"/>
      <c r="E63" s="920"/>
      <c r="F63" s="149">
        <f>+F42+F35</f>
        <v>555</v>
      </c>
      <c r="G63" s="465">
        <f>+G42+G35</f>
        <v>555</v>
      </c>
      <c r="H63" s="149">
        <f>+H42+H35</f>
        <v>0</v>
      </c>
      <c r="I63" s="149">
        <f>+I42+I35</f>
        <v>0</v>
      </c>
      <c r="J63" s="545"/>
      <c r="K63" s="250"/>
      <c r="L63" s="250"/>
      <c r="M63" s="250"/>
    </row>
    <row r="64" spans="1:14" x14ac:dyDescent="0.25">
      <c r="A64" s="920" t="s">
        <v>233</v>
      </c>
      <c r="B64" s="920"/>
      <c r="C64" s="920"/>
      <c r="D64" s="920"/>
      <c r="E64" s="920"/>
      <c r="F64" s="149"/>
      <c r="G64" s="465"/>
      <c r="H64" s="149"/>
      <c r="I64" s="149"/>
      <c r="J64" s="545"/>
    </row>
    <row r="65" spans="1:14" x14ac:dyDescent="0.25">
      <c r="A65" s="920" t="s">
        <v>234</v>
      </c>
      <c r="B65" s="920"/>
      <c r="C65" s="920"/>
      <c r="D65" s="920"/>
      <c r="E65" s="920"/>
      <c r="F65" s="149">
        <f>+F48</f>
        <v>3.5</v>
      </c>
      <c r="G65" s="465">
        <f>+G48</f>
        <v>3.5</v>
      </c>
      <c r="H65" s="149">
        <f>+H48</f>
        <v>3.5</v>
      </c>
      <c r="I65" s="149">
        <f>+I48</f>
        <v>3.5</v>
      </c>
      <c r="J65" s="545"/>
    </row>
    <row r="66" spans="1:14" x14ac:dyDescent="0.25">
      <c r="A66" s="920" t="s">
        <v>235</v>
      </c>
      <c r="B66" s="920"/>
      <c r="C66" s="920"/>
      <c r="D66" s="920"/>
      <c r="E66" s="920"/>
      <c r="F66" s="150"/>
      <c r="G66" s="465"/>
      <c r="H66" s="150"/>
      <c r="I66" s="150"/>
      <c r="J66" s="545"/>
    </row>
    <row r="67" spans="1:14" s="240" customFormat="1" x14ac:dyDescent="0.25">
      <c r="A67" s="628" t="s">
        <v>1023</v>
      </c>
      <c r="B67" s="628"/>
      <c r="C67" s="628"/>
      <c r="D67" s="628"/>
      <c r="E67" s="628"/>
      <c r="F67" s="628"/>
      <c r="G67" s="628"/>
      <c r="H67" s="628"/>
      <c r="I67" s="161"/>
      <c r="J67" s="161"/>
      <c r="K67" s="187"/>
      <c r="L67" s="187"/>
      <c r="M67" s="187"/>
      <c r="N67" s="498"/>
    </row>
    <row r="68" spans="1:14" x14ac:dyDescent="0.25">
      <c r="G68" s="439"/>
    </row>
  </sheetData>
  <mergeCells count="91">
    <mergeCell ref="K49:K50"/>
    <mergeCell ref="J47:J48"/>
    <mergeCell ref="C40:J40"/>
    <mergeCell ref="K33:K35"/>
    <mergeCell ref="K41:K42"/>
    <mergeCell ref="K47:K48"/>
    <mergeCell ref="M49:M50"/>
    <mergeCell ref="A12:A13"/>
    <mergeCell ref="B12:B13"/>
    <mergeCell ref="C12:C13"/>
    <mergeCell ref="D12:D13"/>
    <mergeCell ref="J12:J13"/>
    <mergeCell ref="C28:J28"/>
    <mergeCell ref="B26:E26"/>
    <mergeCell ref="C21:J21"/>
    <mergeCell ref="M41:M42"/>
    <mergeCell ref="M47:M48"/>
    <mergeCell ref="L41:L42"/>
    <mergeCell ref="L47:L48"/>
    <mergeCell ref="L33:L35"/>
    <mergeCell ref="L49:L50"/>
    <mergeCell ref="J49:J50"/>
    <mergeCell ref="K1:M1"/>
    <mergeCell ref="M6:M8"/>
    <mergeCell ref="D33:D35"/>
    <mergeCell ref="A9:J9"/>
    <mergeCell ref="A30:A31"/>
    <mergeCell ref="C18:E18"/>
    <mergeCell ref="C20:E20"/>
    <mergeCell ref="J5:J8"/>
    <mergeCell ref="C11:J11"/>
    <mergeCell ref="C33:C35"/>
    <mergeCell ref="M33:M35"/>
    <mergeCell ref="J33:J35"/>
    <mergeCell ref="A33:A35"/>
    <mergeCell ref="C25:E25"/>
    <mergeCell ref="G4:G8"/>
    <mergeCell ref="K6:K8"/>
    <mergeCell ref="A53:E53"/>
    <mergeCell ref="A55:E55"/>
    <mergeCell ref="C51:E51"/>
    <mergeCell ref="A41:A42"/>
    <mergeCell ref="A47:A48"/>
    <mergeCell ref="D49:D50"/>
    <mergeCell ref="C49:C50"/>
    <mergeCell ref="B49:B50"/>
    <mergeCell ref="A49:A50"/>
    <mergeCell ref="C47:C48"/>
    <mergeCell ref="A61:E61"/>
    <mergeCell ref="A64:E64"/>
    <mergeCell ref="A54:E54"/>
    <mergeCell ref="A62:E62"/>
    <mergeCell ref="A58:E58"/>
    <mergeCell ref="A59:E59"/>
    <mergeCell ref="A65:E65"/>
    <mergeCell ref="A57:E57"/>
    <mergeCell ref="A63:E63"/>
    <mergeCell ref="A2:J2"/>
    <mergeCell ref="A4:A8"/>
    <mergeCell ref="D4:D8"/>
    <mergeCell ref="B4:B8"/>
    <mergeCell ref="F4:F8"/>
    <mergeCell ref="C4:C8"/>
    <mergeCell ref="J3:M3"/>
    <mergeCell ref="H4:H8"/>
    <mergeCell ref="C17:E17"/>
    <mergeCell ref="E4:E8"/>
    <mergeCell ref="J4:M4"/>
    <mergeCell ref="L6:L8"/>
    <mergeCell ref="A56:E56"/>
    <mergeCell ref="L12:L13"/>
    <mergeCell ref="I4:I8"/>
    <mergeCell ref="M12:M13"/>
    <mergeCell ref="K12:K13"/>
    <mergeCell ref="B10:J10"/>
    <mergeCell ref="A67:H67"/>
    <mergeCell ref="B27:J27"/>
    <mergeCell ref="B30:B31"/>
    <mergeCell ref="D30:D31"/>
    <mergeCell ref="B47:B48"/>
    <mergeCell ref="J41:J42"/>
    <mergeCell ref="C39:E39"/>
    <mergeCell ref="C30:C31"/>
    <mergeCell ref="D41:D42"/>
    <mergeCell ref="B33:B35"/>
    <mergeCell ref="B41:B42"/>
    <mergeCell ref="C41:C42"/>
    <mergeCell ref="D47:D48"/>
    <mergeCell ref="A66:E66"/>
    <mergeCell ref="A60:E60"/>
    <mergeCell ref="B52:E52"/>
  </mergeCells>
  <phoneticPr fontId="17" type="noConversion"/>
  <pageMargins left="0.19685039370078741" right="0.19685039370078741" top="0.19685039370078741" bottom="0.19685039370078741" header="0" footer="0"/>
  <pageSetup paperSize="9" scale="9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51"/>
  <sheetViews>
    <sheetView zoomScaleNormal="100" workbookViewId="0">
      <pane ySplit="8" topLeftCell="A9" activePane="bottomLeft" state="frozen"/>
      <selection activeCell="F27" sqref="F27"/>
      <selection pane="bottomLeft" activeCell="J45" sqref="J45"/>
    </sheetView>
  </sheetViews>
  <sheetFormatPr defaultColWidth="9.109375" defaultRowHeight="12" x14ac:dyDescent="0.25"/>
  <cols>
    <col min="1" max="3" width="3.5546875" style="151" customWidth="1"/>
    <col min="4" max="4" width="31.88671875" style="151" customWidth="1"/>
    <col min="5" max="5" width="8.109375" style="151" customWidth="1"/>
    <col min="6" max="9" width="11.88671875" style="11" customWidth="1"/>
    <col min="10" max="10" width="31.88671875" style="11" customWidth="1"/>
    <col min="11" max="11" width="6.109375" style="255" customWidth="1"/>
    <col min="12" max="12" width="6.33203125" style="255" customWidth="1"/>
    <col min="13" max="13" width="6" style="255" customWidth="1"/>
    <col min="14" max="14" width="6.44140625" style="597" customWidth="1"/>
    <col min="15" max="16384" width="9.109375" style="11"/>
  </cols>
  <sheetData>
    <row r="1" spans="1:14" ht="21.75" customHeight="1" x14ac:dyDescent="0.25">
      <c r="K1" s="759" t="s">
        <v>899</v>
      </c>
      <c r="L1" s="759"/>
      <c r="M1" s="759"/>
    </row>
    <row r="2" spans="1:14" ht="17.25" customHeight="1" x14ac:dyDescent="0.25">
      <c r="A2" s="950" t="s">
        <v>767</v>
      </c>
      <c r="B2" s="950"/>
      <c r="C2" s="950"/>
      <c r="D2" s="950"/>
      <c r="E2" s="950"/>
      <c r="F2" s="950"/>
      <c r="G2" s="950"/>
      <c r="H2" s="950"/>
      <c r="I2" s="950"/>
      <c r="J2" s="950"/>
      <c r="K2" s="950"/>
      <c r="L2" s="950"/>
      <c r="M2" s="950"/>
    </row>
    <row r="3" spans="1:14" ht="16.5" customHeight="1" x14ac:dyDescent="0.25">
      <c r="A3" s="152"/>
      <c r="B3" s="152"/>
      <c r="C3" s="152"/>
      <c r="D3" s="152"/>
      <c r="E3" s="152"/>
      <c r="F3" s="152"/>
      <c r="G3" s="152"/>
      <c r="H3" s="152"/>
      <c r="I3" s="152"/>
      <c r="J3" s="790" t="s">
        <v>260</v>
      </c>
      <c r="K3" s="790"/>
      <c r="L3" s="790"/>
      <c r="M3" s="790"/>
    </row>
    <row r="4" spans="1:14" s="12" customFormat="1" ht="19.5" customHeight="1" x14ac:dyDescent="0.2">
      <c r="A4" s="732" t="s">
        <v>148</v>
      </c>
      <c r="B4" s="732" t="s">
        <v>149</v>
      </c>
      <c r="C4" s="732" t="s">
        <v>150</v>
      </c>
      <c r="D4" s="733" t="s">
        <v>151</v>
      </c>
      <c r="E4" s="732" t="s">
        <v>147</v>
      </c>
      <c r="F4" s="723" t="s">
        <v>1024</v>
      </c>
      <c r="G4" s="737" t="s">
        <v>909</v>
      </c>
      <c r="H4" s="723" t="s">
        <v>647</v>
      </c>
      <c r="I4" s="723" t="s">
        <v>731</v>
      </c>
      <c r="J4" s="723" t="s">
        <v>152</v>
      </c>
      <c r="K4" s="723"/>
      <c r="L4" s="723"/>
      <c r="M4" s="723"/>
      <c r="N4" s="598"/>
    </row>
    <row r="5" spans="1:14" s="12" customFormat="1" ht="11.25" customHeight="1" x14ac:dyDescent="0.2">
      <c r="A5" s="732"/>
      <c r="B5" s="732"/>
      <c r="C5" s="732"/>
      <c r="D5" s="733"/>
      <c r="E5" s="732"/>
      <c r="F5" s="723"/>
      <c r="G5" s="737"/>
      <c r="H5" s="723"/>
      <c r="I5" s="723"/>
      <c r="J5" s="723" t="s">
        <v>153</v>
      </c>
      <c r="K5" s="506"/>
      <c r="L5" s="506"/>
      <c r="M5" s="506"/>
      <c r="N5" s="598"/>
    </row>
    <row r="6" spans="1:14" s="12" customFormat="1" ht="39" customHeight="1" x14ac:dyDescent="0.2">
      <c r="A6" s="732"/>
      <c r="B6" s="732"/>
      <c r="C6" s="732"/>
      <c r="D6" s="733"/>
      <c r="E6" s="732"/>
      <c r="F6" s="723"/>
      <c r="G6" s="737"/>
      <c r="H6" s="723"/>
      <c r="I6" s="723"/>
      <c r="J6" s="723"/>
      <c r="K6" s="740" t="s">
        <v>429</v>
      </c>
      <c r="L6" s="740" t="s">
        <v>648</v>
      </c>
      <c r="M6" s="740" t="s">
        <v>732</v>
      </c>
      <c r="N6" s="598"/>
    </row>
    <row r="7" spans="1:14" s="12" customFormat="1" ht="27" customHeight="1" x14ac:dyDescent="0.2">
      <c r="A7" s="732"/>
      <c r="B7" s="732"/>
      <c r="C7" s="732"/>
      <c r="D7" s="733"/>
      <c r="E7" s="732"/>
      <c r="F7" s="723"/>
      <c r="G7" s="737"/>
      <c r="H7" s="723"/>
      <c r="I7" s="723"/>
      <c r="J7" s="723"/>
      <c r="K7" s="740"/>
      <c r="L7" s="740"/>
      <c r="M7" s="740"/>
      <c r="N7" s="598"/>
    </row>
    <row r="8" spans="1:14" s="12" customFormat="1" ht="18" customHeight="1" x14ac:dyDescent="0.2">
      <c r="A8" s="732"/>
      <c r="B8" s="732"/>
      <c r="C8" s="732"/>
      <c r="D8" s="733"/>
      <c r="E8" s="732"/>
      <c r="F8" s="723"/>
      <c r="G8" s="737"/>
      <c r="H8" s="723"/>
      <c r="I8" s="723"/>
      <c r="J8" s="723"/>
      <c r="K8" s="740"/>
      <c r="L8" s="740"/>
      <c r="M8" s="740"/>
      <c r="N8" s="598"/>
    </row>
    <row r="9" spans="1:14" s="12" customFormat="1" ht="23.25" customHeight="1" x14ac:dyDescent="0.2">
      <c r="A9" s="952" t="s">
        <v>289</v>
      </c>
      <c r="B9" s="953"/>
      <c r="C9" s="953"/>
      <c r="D9" s="953"/>
      <c r="E9" s="953"/>
      <c r="F9" s="953"/>
      <c r="G9" s="953"/>
      <c r="H9" s="953"/>
      <c r="I9" s="953"/>
      <c r="J9" s="954"/>
      <c r="K9" s="515"/>
      <c r="L9" s="515"/>
      <c r="M9" s="515"/>
      <c r="N9" s="598"/>
    </row>
    <row r="10" spans="1:14" s="12" customFormat="1" ht="18" customHeight="1" x14ac:dyDescent="0.2">
      <c r="A10" s="153" t="s">
        <v>162</v>
      </c>
      <c r="B10" s="947" t="s">
        <v>523</v>
      </c>
      <c r="C10" s="948"/>
      <c r="D10" s="948"/>
      <c r="E10" s="948"/>
      <c r="F10" s="948"/>
      <c r="G10" s="948"/>
      <c r="H10" s="948"/>
      <c r="I10" s="948"/>
      <c r="J10" s="948"/>
      <c r="K10" s="948"/>
      <c r="L10" s="948"/>
      <c r="M10" s="949"/>
      <c r="N10" s="598"/>
    </row>
    <row r="11" spans="1:14" s="12" customFormat="1" ht="31.5" customHeight="1" x14ac:dyDescent="0.2">
      <c r="A11" s="153" t="s">
        <v>162</v>
      </c>
      <c r="B11" s="153" t="s">
        <v>162</v>
      </c>
      <c r="C11" s="947" t="s">
        <v>524</v>
      </c>
      <c r="D11" s="948"/>
      <c r="E11" s="948"/>
      <c r="F11" s="948"/>
      <c r="G11" s="948"/>
      <c r="H11" s="948"/>
      <c r="I11" s="948"/>
      <c r="J11" s="948"/>
      <c r="K11" s="948"/>
      <c r="L11" s="948"/>
      <c r="M11" s="949"/>
      <c r="N11" s="598"/>
    </row>
    <row r="12" spans="1:14" ht="44.25" customHeight="1" x14ac:dyDescent="0.25">
      <c r="A12" s="337" t="s">
        <v>162</v>
      </c>
      <c r="B12" s="337" t="s">
        <v>162</v>
      </c>
      <c r="C12" s="337" t="s">
        <v>162</v>
      </c>
      <c r="D12" s="951" t="s">
        <v>525</v>
      </c>
      <c r="E12" s="951" t="s">
        <v>18</v>
      </c>
      <c r="F12" s="946">
        <v>190.7</v>
      </c>
      <c r="G12" s="935">
        <v>190.7</v>
      </c>
      <c r="H12" s="946">
        <v>200</v>
      </c>
      <c r="I12" s="946">
        <v>200</v>
      </c>
      <c r="J12" s="335" t="s">
        <v>319</v>
      </c>
      <c r="K12" s="516">
        <v>2680</v>
      </c>
      <c r="L12" s="516">
        <v>2660</v>
      </c>
      <c r="M12" s="516">
        <v>2640</v>
      </c>
      <c r="N12" s="599"/>
    </row>
    <row r="13" spans="1:14" ht="42.75" customHeight="1" x14ac:dyDescent="0.25">
      <c r="A13" s="337"/>
      <c r="B13" s="337"/>
      <c r="C13" s="337"/>
      <c r="D13" s="951"/>
      <c r="E13" s="951"/>
      <c r="F13" s="946"/>
      <c r="G13" s="935"/>
      <c r="H13" s="946"/>
      <c r="I13" s="946"/>
      <c r="J13" s="335" t="s">
        <v>359</v>
      </c>
      <c r="K13" s="516">
        <v>1750</v>
      </c>
      <c r="L13" s="516">
        <v>1700</v>
      </c>
      <c r="M13" s="516">
        <v>1690</v>
      </c>
      <c r="N13" s="599"/>
    </row>
    <row r="14" spans="1:14" ht="21" customHeight="1" x14ac:dyDescent="0.25">
      <c r="A14" s="337"/>
      <c r="B14" s="337"/>
      <c r="C14" s="337"/>
      <c r="D14" s="951"/>
      <c r="E14" s="951"/>
      <c r="F14" s="946"/>
      <c r="G14" s="935"/>
      <c r="H14" s="946"/>
      <c r="I14" s="946"/>
      <c r="J14" s="955" t="s">
        <v>320</v>
      </c>
      <c r="K14" s="936">
        <v>2020</v>
      </c>
      <c r="L14" s="936">
        <v>2000</v>
      </c>
      <c r="M14" s="936">
        <v>2000</v>
      </c>
      <c r="N14" s="599"/>
    </row>
    <row r="15" spans="1:14" ht="21" customHeight="1" x14ac:dyDescent="0.25">
      <c r="A15" s="337"/>
      <c r="B15" s="337"/>
      <c r="C15" s="337"/>
      <c r="D15" s="951"/>
      <c r="E15" s="951"/>
      <c r="F15" s="946"/>
      <c r="G15" s="935"/>
      <c r="H15" s="946"/>
      <c r="I15" s="946"/>
      <c r="J15" s="955"/>
      <c r="K15" s="936"/>
      <c r="L15" s="936"/>
      <c r="M15" s="936"/>
      <c r="N15" s="599"/>
    </row>
    <row r="16" spans="1:14" ht="20.25" customHeight="1" x14ac:dyDescent="0.25">
      <c r="A16" s="337"/>
      <c r="B16" s="337"/>
      <c r="C16" s="337"/>
      <c r="D16" s="951"/>
      <c r="E16" s="951"/>
      <c r="F16" s="946"/>
      <c r="G16" s="935"/>
      <c r="H16" s="946"/>
      <c r="I16" s="946"/>
      <c r="J16" s="955"/>
      <c r="K16" s="936"/>
      <c r="L16" s="936"/>
      <c r="M16" s="936"/>
      <c r="N16" s="599"/>
    </row>
    <row r="17" spans="1:14" ht="24.75" customHeight="1" x14ac:dyDescent="0.25">
      <c r="A17" s="337"/>
      <c r="B17" s="337"/>
      <c r="C17" s="337"/>
      <c r="D17" s="951"/>
      <c r="E17" s="951"/>
      <c r="F17" s="946"/>
      <c r="G17" s="935"/>
      <c r="H17" s="946"/>
      <c r="I17" s="946"/>
      <c r="J17" s="955"/>
      <c r="K17" s="936"/>
      <c r="L17" s="936"/>
      <c r="M17" s="936"/>
      <c r="N17" s="599"/>
    </row>
    <row r="18" spans="1:14" ht="66.75" customHeight="1" x14ac:dyDescent="0.25">
      <c r="A18" s="337"/>
      <c r="B18" s="337"/>
      <c r="C18" s="337"/>
      <c r="D18" s="951"/>
      <c r="E18" s="951"/>
      <c r="F18" s="946"/>
      <c r="G18" s="935"/>
      <c r="H18" s="946"/>
      <c r="I18" s="946"/>
      <c r="J18" s="335" t="s">
        <v>321</v>
      </c>
      <c r="K18" s="516">
        <v>30</v>
      </c>
      <c r="L18" s="516">
        <v>30</v>
      </c>
      <c r="M18" s="516">
        <v>30</v>
      </c>
      <c r="N18" s="599"/>
    </row>
    <row r="19" spans="1:14" ht="94.5" customHeight="1" x14ac:dyDescent="0.25">
      <c r="A19" s="337"/>
      <c r="B19" s="337"/>
      <c r="C19" s="337"/>
      <c r="D19" s="951"/>
      <c r="E19" s="951"/>
      <c r="F19" s="946"/>
      <c r="G19" s="935"/>
      <c r="H19" s="946"/>
      <c r="I19" s="946"/>
      <c r="J19" s="335" t="s">
        <v>322</v>
      </c>
      <c r="K19" s="516">
        <v>90</v>
      </c>
      <c r="L19" s="516">
        <v>90</v>
      </c>
      <c r="M19" s="516">
        <v>90</v>
      </c>
      <c r="N19" s="599"/>
    </row>
    <row r="20" spans="1:14" ht="101.25" customHeight="1" x14ac:dyDescent="0.25">
      <c r="A20" s="337"/>
      <c r="B20" s="337"/>
      <c r="C20" s="337"/>
      <c r="D20" s="951"/>
      <c r="E20" s="951"/>
      <c r="F20" s="946"/>
      <c r="G20" s="935"/>
      <c r="H20" s="946"/>
      <c r="I20" s="946"/>
      <c r="J20" s="335" t="s">
        <v>1121</v>
      </c>
      <c r="K20" s="516">
        <v>55</v>
      </c>
      <c r="L20" s="516">
        <v>55</v>
      </c>
      <c r="M20" s="516">
        <v>55</v>
      </c>
      <c r="N20" s="599"/>
    </row>
    <row r="21" spans="1:14" ht="29.25" customHeight="1" x14ac:dyDescent="0.25">
      <c r="A21" s="337"/>
      <c r="B21" s="337"/>
      <c r="C21" s="337"/>
      <c r="D21" s="951"/>
      <c r="E21" s="951"/>
      <c r="F21" s="946"/>
      <c r="G21" s="935"/>
      <c r="H21" s="946"/>
      <c r="I21" s="946"/>
      <c r="J21" s="335" t="s">
        <v>109</v>
      </c>
      <c r="K21" s="516">
        <v>125</v>
      </c>
      <c r="L21" s="516">
        <v>125</v>
      </c>
      <c r="M21" s="516">
        <v>125</v>
      </c>
      <c r="N21" s="599"/>
    </row>
    <row r="22" spans="1:14" ht="29.25" customHeight="1" x14ac:dyDescent="0.25">
      <c r="A22" s="337"/>
      <c r="B22" s="337"/>
      <c r="C22" s="337"/>
      <c r="D22" s="951"/>
      <c r="E22" s="951"/>
      <c r="F22" s="946"/>
      <c r="G22" s="935"/>
      <c r="H22" s="946"/>
      <c r="I22" s="946"/>
      <c r="J22" s="335" t="s">
        <v>323</v>
      </c>
      <c r="K22" s="516">
        <v>37</v>
      </c>
      <c r="L22" s="516">
        <v>50</v>
      </c>
      <c r="M22" s="516">
        <v>50</v>
      </c>
      <c r="N22" s="599"/>
    </row>
    <row r="23" spans="1:14" ht="29.25" customHeight="1" x14ac:dyDescent="0.25">
      <c r="A23" s="337"/>
      <c r="B23" s="337"/>
      <c r="C23" s="337"/>
      <c r="D23" s="951"/>
      <c r="E23" s="951"/>
      <c r="F23" s="946"/>
      <c r="G23" s="935"/>
      <c r="H23" s="946"/>
      <c r="I23" s="946"/>
      <c r="J23" s="337" t="s">
        <v>324</v>
      </c>
      <c r="K23" s="206">
        <v>7200</v>
      </c>
      <c r="L23" s="206">
        <v>7200</v>
      </c>
      <c r="M23" s="206">
        <v>7200</v>
      </c>
      <c r="N23" s="599"/>
    </row>
    <row r="24" spans="1:14" ht="29.25" customHeight="1" x14ac:dyDescent="0.25">
      <c r="A24" s="337"/>
      <c r="B24" s="337"/>
      <c r="C24" s="337"/>
      <c r="D24" s="951"/>
      <c r="E24" s="951"/>
      <c r="F24" s="946"/>
      <c r="G24" s="935"/>
      <c r="H24" s="946"/>
      <c r="I24" s="946"/>
      <c r="J24" s="337" t="s">
        <v>325</v>
      </c>
      <c r="K24" s="206">
        <v>800</v>
      </c>
      <c r="L24" s="206">
        <v>2800</v>
      </c>
      <c r="M24" s="206">
        <v>2800</v>
      </c>
      <c r="N24" s="599"/>
    </row>
    <row r="25" spans="1:14" ht="29.25" customHeight="1" x14ac:dyDescent="0.25">
      <c r="A25" s="154" t="s">
        <v>162</v>
      </c>
      <c r="B25" s="154" t="s">
        <v>162</v>
      </c>
      <c r="C25" s="154" t="s">
        <v>163</v>
      </c>
      <c r="D25" s="337" t="s">
        <v>357</v>
      </c>
      <c r="E25" s="337" t="s">
        <v>18</v>
      </c>
      <c r="F25" s="334">
        <v>22.1</v>
      </c>
      <c r="G25" s="435">
        <v>22.1</v>
      </c>
      <c r="H25" s="334">
        <v>22.1</v>
      </c>
      <c r="I25" s="334">
        <v>22.1</v>
      </c>
      <c r="J25" s="155" t="s">
        <v>358</v>
      </c>
      <c r="K25" s="207">
        <v>100</v>
      </c>
      <c r="L25" s="207">
        <v>100</v>
      </c>
      <c r="M25" s="207">
        <v>100</v>
      </c>
      <c r="N25" s="599"/>
    </row>
    <row r="26" spans="1:14" ht="29.25" customHeight="1" x14ac:dyDescent="0.25">
      <c r="A26" s="154" t="s">
        <v>162</v>
      </c>
      <c r="B26" s="154" t="s">
        <v>162</v>
      </c>
      <c r="C26" s="154" t="s">
        <v>164</v>
      </c>
      <c r="D26" s="337" t="s">
        <v>901</v>
      </c>
      <c r="E26" s="337" t="s">
        <v>2</v>
      </c>
      <c r="F26" s="334">
        <v>3</v>
      </c>
      <c r="G26" s="435">
        <v>3</v>
      </c>
      <c r="H26" s="334">
        <v>3</v>
      </c>
      <c r="I26" s="334">
        <v>3</v>
      </c>
      <c r="J26" s="299" t="s">
        <v>225</v>
      </c>
      <c r="K26" s="207">
        <v>1</v>
      </c>
      <c r="L26" s="207">
        <v>1</v>
      </c>
      <c r="M26" s="207">
        <v>1</v>
      </c>
      <c r="N26" s="599"/>
    </row>
    <row r="27" spans="1:14" ht="21" customHeight="1" x14ac:dyDescent="0.25">
      <c r="A27" s="337" t="s">
        <v>162</v>
      </c>
      <c r="B27" s="337" t="s">
        <v>162</v>
      </c>
      <c r="C27" s="943" t="s">
        <v>154</v>
      </c>
      <c r="D27" s="943"/>
      <c r="E27" s="943"/>
      <c r="F27" s="156">
        <f>+F12+F25+F26</f>
        <v>215.79999999999998</v>
      </c>
      <c r="G27" s="514">
        <f>+G12+G25+G26</f>
        <v>215.79999999999998</v>
      </c>
      <c r="H27" s="156">
        <f>+H12+H25+H26</f>
        <v>225.1</v>
      </c>
      <c r="I27" s="156">
        <f>+I12+I25+I26</f>
        <v>225.1</v>
      </c>
      <c r="J27" s="153"/>
      <c r="K27" s="336"/>
      <c r="L27" s="336"/>
      <c r="M27" s="336"/>
      <c r="N27" s="599"/>
    </row>
    <row r="28" spans="1:14" ht="34.5" customHeight="1" x14ac:dyDescent="0.25">
      <c r="A28" s="337" t="s">
        <v>162</v>
      </c>
      <c r="B28" s="337" t="s">
        <v>163</v>
      </c>
      <c r="C28" s="947" t="s">
        <v>522</v>
      </c>
      <c r="D28" s="948"/>
      <c r="E28" s="948"/>
      <c r="F28" s="948"/>
      <c r="G28" s="948"/>
      <c r="H28" s="948"/>
      <c r="I28" s="948"/>
      <c r="J28" s="948"/>
      <c r="K28" s="948"/>
      <c r="L28" s="948"/>
      <c r="M28" s="949"/>
      <c r="N28" s="599"/>
    </row>
    <row r="29" spans="1:14" ht="35.25" customHeight="1" x14ac:dyDescent="0.25">
      <c r="A29" s="337" t="s">
        <v>162</v>
      </c>
      <c r="B29" s="337" t="s">
        <v>163</v>
      </c>
      <c r="C29" s="337" t="s">
        <v>162</v>
      </c>
      <c r="D29" s="337" t="s">
        <v>187</v>
      </c>
      <c r="E29" s="337" t="s">
        <v>18</v>
      </c>
      <c r="F29" s="334">
        <v>358</v>
      </c>
      <c r="G29" s="435">
        <v>358</v>
      </c>
      <c r="H29" s="334">
        <v>400</v>
      </c>
      <c r="I29" s="334">
        <v>400</v>
      </c>
      <c r="J29" s="337" t="s">
        <v>216</v>
      </c>
      <c r="K29" s="157">
        <v>40</v>
      </c>
      <c r="L29" s="157">
        <v>45</v>
      </c>
      <c r="M29" s="157">
        <v>45</v>
      </c>
      <c r="N29" s="599"/>
    </row>
    <row r="30" spans="1:14" ht="41.25" customHeight="1" x14ac:dyDescent="0.25">
      <c r="A30" s="158" t="s">
        <v>162</v>
      </c>
      <c r="B30" s="158" t="s">
        <v>163</v>
      </c>
      <c r="C30" s="159" t="s">
        <v>163</v>
      </c>
      <c r="D30" s="337" t="s">
        <v>617</v>
      </c>
      <c r="E30" s="337" t="s">
        <v>2</v>
      </c>
      <c r="F30" s="148">
        <v>60</v>
      </c>
      <c r="G30" s="435">
        <v>125</v>
      </c>
      <c r="H30" s="148">
        <v>60</v>
      </c>
      <c r="I30" s="148">
        <v>60</v>
      </c>
      <c r="J30" s="337" t="s">
        <v>1122</v>
      </c>
      <c r="K30" s="440">
        <v>15</v>
      </c>
      <c r="L30" s="157">
        <v>12</v>
      </c>
      <c r="M30" s="157">
        <v>12</v>
      </c>
      <c r="N30" s="599"/>
    </row>
    <row r="31" spans="1:14" ht="61.5" customHeight="1" x14ac:dyDescent="0.25">
      <c r="A31" s="158" t="s">
        <v>162</v>
      </c>
      <c r="B31" s="158" t="s">
        <v>163</v>
      </c>
      <c r="C31" s="159" t="s">
        <v>164</v>
      </c>
      <c r="D31" s="337" t="s">
        <v>785</v>
      </c>
      <c r="E31" s="337" t="s">
        <v>5</v>
      </c>
      <c r="F31" s="148">
        <v>50</v>
      </c>
      <c r="G31" s="435">
        <v>0</v>
      </c>
      <c r="H31" s="148">
        <v>291</v>
      </c>
      <c r="I31" s="148">
        <v>200</v>
      </c>
      <c r="J31" s="337" t="s">
        <v>935</v>
      </c>
      <c r="K31" s="157"/>
      <c r="L31" s="157"/>
      <c r="M31" s="157">
        <v>15.9</v>
      </c>
      <c r="N31" s="599"/>
    </row>
    <row r="32" spans="1:14" ht="24" customHeight="1" x14ac:dyDescent="0.25">
      <c r="A32" s="941" t="s">
        <v>162</v>
      </c>
      <c r="B32" s="941" t="s">
        <v>163</v>
      </c>
      <c r="C32" s="939" t="s">
        <v>165</v>
      </c>
      <c r="D32" s="937" t="s">
        <v>837</v>
      </c>
      <c r="E32" s="220" t="s">
        <v>2</v>
      </c>
      <c r="F32" s="148">
        <v>10</v>
      </c>
      <c r="G32" s="435">
        <v>14</v>
      </c>
      <c r="H32" s="148">
        <v>100</v>
      </c>
      <c r="I32" s="148">
        <v>150</v>
      </c>
      <c r="J32" s="937" t="s">
        <v>936</v>
      </c>
      <c r="K32" s="944" t="s">
        <v>932</v>
      </c>
      <c r="L32" s="944" t="s">
        <v>410</v>
      </c>
      <c r="M32" s="944" t="s">
        <v>111</v>
      </c>
      <c r="N32" s="599"/>
    </row>
    <row r="33" spans="1:14" ht="23.25" customHeight="1" x14ac:dyDescent="0.25">
      <c r="A33" s="942"/>
      <c r="B33" s="942"/>
      <c r="C33" s="940"/>
      <c r="D33" s="938"/>
      <c r="E33" s="220" t="s">
        <v>18</v>
      </c>
      <c r="F33" s="148">
        <v>0</v>
      </c>
      <c r="G33" s="435">
        <v>0</v>
      </c>
      <c r="H33" s="148">
        <v>210</v>
      </c>
      <c r="I33" s="148">
        <v>300</v>
      </c>
      <c r="J33" s="938"/>
      <c r="K33" s="945"/>
      <c r="L33" s="945"/>
      <c r="M33" s="945"/>
      <c r="N33" s="599"/>
    </row>
    <row r="34" spans="1:14" ht="57" customHeight="1" x14ac:dyDescent="0.25">
      <c r="A34" s="600" t="s">
        <v>162</v>
      </c>
      <c r="B34" s="600" t="s">
        <v>163</v>
      </c>
      <c r="C34" s="534" t="s">
        <v>166</v>
      </c>
      <c r="D34" s="220" t="s">
        <v>934</v>
      </c>
      <c r="E34" s="220" t="s">
        <v>5</v>
      </c>
      <c r="F34" s="148">
        <v>0</v>
      </c>
      <c r="G34" s="435">
        <v>0</v>
      </c>
      <c r="H34" s="148">
        <v>217.8</v>
      </c>
      <c r="I34" s="148">
        <v>0</v>
      </c>
      <c r="J34" s="220" t="s">
        <v>935</v>
      </c>
      <c r="K34" s="440"/>
      <c r="L34" s="440">
        <v>15.943</v>
      </c>
      <c r="M34" s="440"/>
      <c r="N34" s="599"/>
    </row>
    <row r="35" spans="1:14" ht="18.75" customHeight="1" x14ac:dyDescent="0.25">
      <c r="A35" s="157" t="s">
        <v>162</v>
      </c>
      <c r="B35" s="336" t="s">
        <v>163</v>
      </c>
      <c r="C35" s="943" t="s">
        <v>154</v>
      </c>
      <c r="D35" s="943"/>
      <c r="E35" s="943"/>
      <c r="F35" s="436">
        <f t="shared" ref="F35:I35" si="0">SUM(F29:F34)</f>
        <v>478</v>
      </c>
      <c r="G35" s="436">
        <f t="shared" si="0"/>
        <v>497</v>
      </c>
      <c r="H35" s="436">
        <f t="shared" si="0"/>
        <v>1278.8</v>
      </c>
      <c r="I35" s="436">
        <f t="shared" si="0"/>
        <v>1110</v>
      </c>
      <c r="J35" s="337"/>
      <c r="K35" s="157"/>
      <c r="L35" s="157"/>
      <c r="M35" s="157"/>
      <c r="N35" s="599"/>
    </row>
    <row r="36" spans="1:14" ht="15.75" customHeight="1" x14ac:dyDescent="0.25">
      <c r="A36" s="157" t="s">
        <v>162</v>
      </c>
      <c r="B36" s="943" t="s">
        <v>155</v>
      </c>
      <c r="C36" s="943"/>
      <c r="D36" s="943"/>
      <c r="E36" s="943"/>
      <c r="F36" s="436">
        <f>+F35+F27</f>
        <v>693.8</v>
      </c>
      <c r="G36" s="436">
        <f>+G35+G27</f>
        <v>712.8</v>
      </c>
      <c r="H36" s="436">
        <f>+H35+H27</f>
        <v>1503.8999999999999</v>
      </c>
      <c r="I36" s="436">
        <f>+I35+I27</f>
        <v>1335.1</v>
      </c>
      <c r="J36" s="337"/>
      <c r="K36" s="157"/>
      <c r="L36" s="157"/>
      <c r="M36" s="157"/>
      <c r="N36" s="599"/>
    </row>
    <row r="37" spans="1:14" ht="20.25" customHeight="1" x14ac:dyDescent="0.25">
      <c r="A37" s="957" t="s">
        <v>156</v>
      </c>
      <c r="B37" s="957"/>
      <c r="C37" s="957"/>
      <c r="D37" s="957"/>
      <c r="E37" s="957"/>
      <c r="F37" s="251">
        <f t="shared" ref="F37:I37" si="1">+F36</f>
        <v>693.8</v>
      </c>
      <c r="G37" s="251">
        <f t="shared" si="1"/>
        <v>712.8</v>
      </c>
      <c r="H37" s="251">
        <f t="shared" si="1"/>
        <v>1503.8999999999999</v>
      </c>
      <c r="I37" s="251">
        <f t="shared" si="1"/>
        <v>1335.1</v>
      </c>
      <c r="J37" s="601"/>
      <c r="K37" s="517"/>
      <c r="L37" s="517"/>
      <c r="M37" s="517"/>
    </row>
    <row r="38" spans="1:14" ht="13.5" customHeight="1" x14ac:dyDescent="0.25">
      <c r="A38" s="728" t="s">
        <v>177</v>
      </c>
      <c r="B38" s="728"/>
      <c r="C38" s="728"/>
      <c r="D38" s="728"/>
      <c r="E38" s="728"/>
      <c r="F38" s="150"/>
      <c r="G38" s="150"/>
      <c r="H38" s="150"/>
      <c r="I38" s="150"/>
      <c r="J38" s="601"/>
      <c r="K38" s="252"/>
      <c r="L38" s="252"/>
      <c r="M38" s="252"/>
    </row>
    <row r="39" spans="1:14" ht="18" customHeight="1" x14ac:dyDescent="0.25">
      <c r="A39" s="958" t="s">
        <v>20</v>
      </c>
      <c r="B39" s="958"/>
      <c r="C39" s="958"/>
      <c r="D39" s="958"/>
      <c r="E39" s="958"/>
      <c r="F39" s="251">
        <f t="shared" ref="F39:I39" si="2">+F40+F41</f>
        <v>643.79999999999995</v>
      </c>
      <c r="G39" s="251">
        <f t="shared" si="2"/>
        <v>712.8</v>
      </c>
      <c r="H39" s="251">
        <f t="shared" si="2"/>
        <v>995.1</v>
      </c>
      <c r="I39" s="251">
        <f t="shared" si="2"/>
        <v>1135.0999999999999</v>
      </c>
      <c r="J39" s="601"/>
      <c r="K39" s="252"/>
      <c r="L39" s="252"/>
      <c r="M39" s="252"/>
    </row>
    <row r="40" spans="1:14" ht="12.75" customHeight="1" x14ac:dyDescent="0.25">
      <c r="A40" s="920" t="s">
        <v>226</v>
      </c>
      <c r="B40" s="920"/>
      <c r="C40" s="920"/>
      <c r="D40" s="920"/>
      <c r="E40" s="920"/>
      <c r="F40" s="150">
        <f t="shared" ref="F40:I40" si="3">+F30+F32+F26</f>
        <v>73</v>
      </c>
      <c r="G40" s="465">
        <f t="shared" ref="G40" si="4">+G30+G32+G26</f>
        <v>142</v>
      </c>
      <c r="H40" s="150">
        <f t="shared" si="3"/>
        <v>163</v>
      </c>
      <c r="I40" s="150">
        <f t="shared" si="3"/>
        <v>213</v>
      </c>
      <c r="J40" s="601"/>
      <c r="K40" s="252"/>
      <c r="L40" s="252"/>
      <c r="M40" s="252"/>
    </row>
    <row r="41" spans="1:14" ht="12.75" customHeight="1" x14ac:dyDescent="0.25">
      <c r="A41" s="920" t="s">
        <v>227</v>
      </c>
      <c r="B41" s="920"/>
      <c r="C41" s="920"/>
      <c r="D41" s="920"/>
      <c r="E41" s="920"/>
      <c r="F41" s="150">
        <f>+F29+F25+F12+F33</f>
        <v>570.79999999999995</v>
      </c>
      <c r="G41" s="465">
        <f>+G29+G25+G12+G33</f>
        <v>570.79999999999995</v>
      </c>
      <c r="H41" s="150">
        <f>+H29+H25+H12+H33</f>
        <v>832.1</v>
      </c>
      <c r="I41" s="150">
        <f>+I29+I25+I12+I33</f>
        <v>922.1</v>
      </c>
      <c r="J41" s="601"/>
      <c r="K41" s="252"/>
      <c r="L41" s="252"/>
      <c r="M41" s="252"/>
    </row>
    <row r="42" spans="1:14" ht="12.75" customHeight="1" x14ac:dyDescent="0.25">
      <c r="A42" s="920" t="s">
        <v>228</v>
      </c>
      <c r="B42" s="920"/>
      <c r="C42" s="920"/>
      <c r="D42" s="920"/>
      <c r="E42" s="920"/>
      <c r="F42" s="150"/>
      <c r="G42" s="465"/>
      <c r="H42" s="150"/>
      <c r="I42" s="150"/>
      <c r="J42" s="601"/>
      <c r="K42" s="252"/>
      <c r="L42" s="252"/>
      <c r="M42" s="252"/>
    </row>
    <row r="43" spans="1:14" ht="12.75" customHeight="1" x14ac:dyDescent="0.25">
      <c r="A43" s="920" t="s">
        <v>229</v>
      </c>
      <c r="B43" s="920"/>
      <c r="C43" s="920"/>
      <c r="D43" s="920"/>
      <c r="E43" s="920"/>
      <c r="F43" s="150"/>
      <c r="G43" s="465"/>
      <c r="H43" s="150"/>
      <c r="I43" s="150"/>
      <c r="J43" s="601"/>
      <c r="K43" s="252"/>
      <c r="L43" s="252"/>
      <c r="M43" s="252"/>
    </row>
    <row r="44" spans="1:14" ht="12.75" customHeight="1" x14ac:dyDescent="0.25">
      <c r="A44" s="920" t="s">
        <v>230</v>
      </c>
      <c r="B44" s="920"/>
      <c r="C44" s="920"/>
      <c r="D44" s="920"/>
      <c r="E44" s="920"/>
      <c r="F44" s="150"/>
      <c r="G44" s="465"/>
      <c r="H44" s="150"/>
      <c r="I44" s="150"/>
      <c r="J44" s="601"/>
      <c r="K44" s="252"/>
      <c r="L44" s="252"/>
      <c r="M44" s="252"/>
    </row>
    <row r="45" spans="1:14" ht="15" customHeight="1" x14ac:dyDescent="0.25">
      <c r="A45" s="920" t="s">
        <v>231</v>
      </c>
      <c r="B45" s="920"/>
      <c r="C45" s="920"/>
      <c r="D45" s="920"/>
      <c r="E45" s="920"/>
      <c r="F45" s="253"/>
      <c r="G45" s="602"/>
      <c r="H45" s="253"/>
      <c r="I45" s="253"/>
      <c r="J45" s="601"/>
      <c r="K45" s="252"/>
      <c r="L45" s="252"/>
      <c r="M45" s="252"/>
    </row>
    <row r="46" spans="1:14" ht="17.25" customHeight="1" x14ac:dyDescent="0.25">
      <c r="A46" s="956" t="s">
        <v>19</v>
      </c>
      <c r="B46" s="956"/>
      <c r="C46" s="956"/>
      <c r="D46" s="956"/>
      <c r="E46" s="956"/>
      <c r="F46" s="254">
        <f t="shared" ref="F46:I46" si="5">SUM(F47:F50)</f>
        <v>50</v>
      </c>
      <c r="G46" s="254">
        <f t="shared" si="5"/>
        <v>0</v>
      </c>
      <c r="H46" s="254">
        <f t="shared" si="5"/>
        <v>508.8</v>
      </c>
      <c r="I46" s="254">
        <f t="shared" si="5"/>
        <v>200</v>
      </c>
      <c r="J46" s="601"/>
      <c r="K46" s="252"/>
      <c r="L46" s="252"/>
      <c r="M46" s="252"/>
    </row>
    <row r="47" spans="1:14" ht="12.75" customHeight="1" x14ac:dyDescent="0.25">
      <c r="A47" s="920" t="s">
        <v>232</v>
      </c>
      <c r="B47" s="920"/>
      <c r="C47" s="920"/>
      <c r="D47" s="920"/>
      <c r="E47" s="920"/>
      <c r="F47" s="150"/>
      <c r="G47" s="465"/>
      <c r="H47" s="150"/>
      <c r="I47" s="150"/>
      <c r="J47" s="601"/>
      <c r="K47" s="252"/>
      <c r="L47" s="252"/>
      <c r="M47" s="252"/>
    </row>
    <row r="48" spans="1:14" ht="12.75" customHeight="1" x14ac:dyDescent="0.25">
      <c r="A48" s="920" t="s">
        <v>233</v>
      </c>
      <c r="B48" s="920"/>
      <c r="C48" s="920"/>
      <c r="D48" s="920"/>
      <c r="E48" s="920"/>
      <c r="F48" s="150">
        <f t="shared" ref="F48:I48" si="6">+F31+F34</f>
        <v>50</v>
      </c>
      <c r="G48" s="465">
        <f t="shared" si="6"/>
        <v>0</v>
      </c>
      <c r="H48" s="150">
        <f t="shared" si="6"/>
        <v>508.8</v>
      </c>
      <c r="I48" s="150">
        <f t="shared" si="6"/>
        <v>200</v>
      </c>
      <c r="J48" s="601"/>
      <c r="K48" s="252"/>
      <c r="L48" s="252"/>
      <c r="M48" s="252"/>
    </row>
    <row r="49" spans="1:14" ht="12.75" customHeight="1" x14ac:dyDescent="0.25">
      <c r="A49" s="920" t="s">
        <v>234</v>
      </c>
      <c r="B49" s="920"/>
      <c r="C49" s="920"/>
      <c r="D49" s="920"/>
      <c r="E49" s="920"/>
      <c r="F49" s="150"/>
      <c r="G49" s="465"/>
      <c r="H49" s="150"/>
      <c r="I49" s="150"/>
      <c r="J49" s="601"/>
      <c r="K49" s="252"/>
      <c r="L49" s="252"/>
      <c r="M49" s="252"/>
    </row>
    <row r="50" spans="1:14" ht="12.75" customHeight="1" x14ac:dyDescent="0.25">
      <c r="A50" s="920" t="s">
        <v>235</v>
      </c>
      <c r="B50" s="920"/>
      <c r="C50" s="920"/>
      <c r="D50" s="920"/>
      <c r="E50" s="920"/>
      <c r="F50" s="150"/>
      <c r="G50" s="465"/>
      <c r="H50" s="150"/>
      <c r="I50" s="150"/>
      <c r="J50" s="601"/>
      <c r="K50" s="252"/>
      <c r="L50" s="252"/>
      <c r="M50" s="252"/>
    </row>
    <row r="51" spans="1:14" s="240" customFormat="1" ht="13.2" x14ac:dyDescent="0.25">
      <c r="A51" s="628" t="s">
        <v>1023</v>
      </c>
      <c r="B51" s="628"/>
      <c r="C51" s="628"/>
      <c r="D51" s="628"/>
      <c r="E51" s="628"/>
      <c r="F51" s="628"/>
      <c r="G51" s="628"/>
      <c r="H51" s="628"/>
      <c r="I51" s="161"/>
      <c r="J51" s="161"/>
      <c r="K51" s="603"/>
      <c r="L51" s="603"/>
      <c r="M51" s="603"/>
      <c r="N51" s="604"/>
    </row>
  </sheetData>
  <mergeCells count="57">
    <mergeCell ref="A46:E46"/>
    <mergeCell ref="B36:E36"/>
    <mergeCell ref="A45:E45"/>
    <mergeCell ref="J3:M3"/>
    <mergeCell ref="A4:A8"/>
    <mergeCell ref="B4:B8"/>
    <mergeCell ref="C4:C8"/>
    <mergeCell ref="D4:D8"/>
    <mergeCell ref="E4:E8"/>
    <mergeCell ref="F4:F8"/>
    <mergeCell ref="G4:G8"/>
    <mergeCell ref="A37:E37"/>
    <mergeCell ref="A43:E43"/>
    <mergeCell ref="A39:E39"/>
    <mergeCell ref="A42:E42"/>
    <mergeCell ref="A38:E38"/>
    <mergeCell ref="K1:M1"/>
    <mergeCell ref="C27:E27"/>
    <mergeCell ref="A2:M2"/>
    <mergeCell ref="I12:I24"/>
    <mergeCell ref="C11:M11"/>
    <mergeCell ref="E12:E24"/>
    <mergeCell ref="A9:J9"/>
    <mergeCell ref="B10:M10"/>
    <mergeCell ref="D12:D24"/>
    <mergeCell ref="F12:F24"/>
    <mergeCell ref="I4:I8"/>
    <mergeCell ref="J4:M4"/>
    <mergeCell ref="J14:J17"/>
    <mergeCell ref="M14:M17"/>
    <mergeCell ref="M32:M33"/>
    <mergeCell ref="H4:H8"/>
    <mergeCell ref="H12:H24"/>
    <mergeCell ref="K32:K33"/>
    <mergeCell ref="M6:M8"/>
    <mergeCell ref="C28:M28"/>
    <mergeCell ref="L6:L8"/>
    <mergeCell ref="L14:L17"/>
    <mergeCell ref="J5:J8"/>
    <mergeCell ref="J32:J33"/>
    <mergeCell ref="L32:L33"/>
    <mergeCell ref="A51:H51"/>
    <mergeCell ref="G12:G24"/>
    <mergeCell ref="K6:K8"/>
    <mergeCell ref="K14:K17"/>
    <mergeCell ref="A44:E44"/>
    <mergeCell ref="D32:D33"/>
    <mergeCell ref="C32:C33"/>
    <mergeCell ref="B32:B33"/>
    <mergeCell ref="A32:A33"/>
    <mergeCell ref="A50:E50"/>
    <mergeCell ref="C35:E35"/>
    <mergeCell ref="A49:E49"/>
    <mergeCell ref="A41:E41"/>
    <mergeCell ref="A47:E47"/>
    <mergeCell ref="A48:E48"/>
    <mergeCell ref="A40:E40"/>
  </mergeCells>
  <phoneticPr fontId="17" type="noConversion"/>
  <pageMargins left="0.19685039370078741" right="0.19685039370078741" top="0.59055118110236227" bottom="0.19685039370078741" header="0" footer="0"/>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44"/>
  <sheetViews>
    <sheetView zoomScaleNormal="100" workbookViewId="0">
      <pane ySplit="8" topLeftCell="A9" activePane="bottomLeft" state="frozen"/>
      <selection activeCell="F27" sqref="F27"/>
      <selection pane="bottomLeft" activeCell="F4" sqref="F4:F8"/>
    </sheetView>
  </sheetViews>
  <sheetFormatPr defaultColWidth="9.109375" defaultRowHeight="13.2" x14ac:dyDescent="0.25"/>
  <cols>
    <col min="1" max="1" width="3.88671875" style="192" customWidth="1"/>
    <col min="2" max="2" width="3.5546875" style="192" customWidth="1"/>
    <col min="3" max="3" width="5.109375" style="192" customWidth="1"/>
    <col min="4" max="4" width="39.6640625" style="192" customWidth="1"/>
    <col min="5" max="5" width="7.109375" style="192" customWidth="1"/>
    <col min="6" max="6" width="11.44140625" style="161" customWidth="1"/>
    <col min="7" max="7" width="11.44140625" style="421" customWidth="1"/>
    <col min="8" max="9" width="11.44140625" style="161" customWidth="1"/>
    <col min="10" max="10" width="30.109375" style="161" customWidth="1"/>
    <col min="11" max="11" width="5.5546875" style="422" customWidth="1"/>
    <col min="12" max="13" width="5.5546875" style="187" customWidth="1"/>
    <col min="14" max="14" width="7.109375" style="501" customWidth="1"/>
    <col min="15" max="16384" width="9.109375" style="187"/>
  </cols>
  <sheetData>
    <row r="1" spans="1:14" ht="21" customHeight="1" x14ac:dyDescent="0.25">
      <c r="A1" s="160"/>
      <c r="B1" s="160"/>
      <c r="C1" s="160"/>
      <c r="D1" s="160"/>
      <c r="E1" s="160"/>
      <c r="G1" s="161"/>
      <c r="K1" s="759" t="s">
        <v>1133</v>
      </c>
      <c r="L1" s="759"/>
      <c r="M1" s="759"/>
    </row>
    <row r="2" spans="1:14" ht="36.75" customHeight="1" x14ac:dyDescent="0.25">
      <c r="A2" s="972" t="s">
        <v>766</v>
      </c>
      <c r="B2" s="972"/>
      <c r="C2" s="972"/>
      <c r="D2" s="972"/>
      <c r="E2" s="972"/>
      <c r="F2" s="972"/>
      <c r="G2" s="972"/>
      <c r="H2" s="972"/>
      <c r="I2" s="972"/>
      <c r="J2" s="972"/>
      <c r="K2" s="972"/>
      <c r="L2" s="972"/>
      <c r="M2" s="972"/>
    </row>
    <row r="3" spans="1:14" ht="12.75" customHeight="1" x14ac:dyDescent="0.25">
      <c r="A3" s="162"/>
      <c r="B3" s="162"/>
      <c r="C3" s="162"/>
      <c r="D3" s="162"/>
      <c r="E3" s="163"/>
      <c r="F3" s="163"/>
      <c r="G3" s="163"/>
      <c r="H3" s="163"/>
      <c r="I3" s="163"/>
      <c r="J3" s="790" t="s">
        <v>260</v>
      </c>
      <c r="K3" s="790"/>
      <c r="L3" s="790"/>
      <c r="M3" s="790"/>
    </row>
    <row r="4" spans="1:14" s="188" customFormat="1" ht="27" customHeight="1" x14ac:dyDescent="0.25">
      <c r="A4" s="732" t="s">
        <v>148</v>
      </c>
      <c r="B4" s="732" t="s">
        <v>149</v>
      </c>
      <c r="C4" s="732" t="s">
        <v>150</v>
      </c>
      <c r="D4" s="733" t="s">
        <v>151</v>
      </c>
      <c r="E4" s="732" t="s">
        <v>147</v>
      </c>
      <c r="F4" s="723" t="s">
        <v>1067</v>
      </c>
      <c r="G4" s="737" t="s">
        <v>909</v>
      </c>
      <c r="H4" s="723" t="s">
        <v>647</v>
      </c>
      <c r="I4" s="723" t="s">
        <v>731</v>
      </c>
      <c r="J4" s="723" t="s">
        <v>152</v>
      </c>
      <c r="K4" s="723"/>
      <c r="L4" s="723"/>
      <c r="M4" s="723"/>
      <c r="N4" s="502"/>
    </row>
    <row r="5" spans="1:14" s="188" customFormat="1" ht="16.5" customHeight="1" x14ac:dyDescent="0.25">
      <c r="A5" s="732"/>
      <c r="B5" s="732"/>
      <c r="C5" s="732"/>
      <c r="D5" s="733"/>
      <c r="E5" s="732"/>
      <c r="F5" s="723"/>
      <c r="G5" s="737"/>
      <c r="H5" s="723"/>
      <c r="I5" s="723"/>
      <c r="J5" s="723" t="s">
        <v>153</v>
      </c>
      <c r="K5" s="506"/>
      <c r="L5" s="506"/>
      <c r="M5" s="506"/>
      <c r="N5" s="502"/>
    </row>
    <row r="6" spans="1:14" s="188" customFormat="1" ht="15" customHeight="1" x14ac:dyDescent="0.25">
      <c r="A6" s="732"/>
      <c r="B6" s="732"/>
      <c r="C6" s="732"/>
      <c r="D6" s="733"/>
      <c r="E6" s="732"/>
      <c r="F6" s="723"/>
      <c r="G6" s="737"/>
      <c r="H6" s="723"/>
      <c r="I6" s="723"/>
      <c r="J6" s="723"/>
      <c r="K6" s="740" t="s">
        <v>910</v>
      </c>
      <c r="L6" s="740" t="s">
        <v>648</v>
      </c>
      <c r="M6" s="740" t="s">
        <v>732</v>
      </c>
      <c r="N6" s="502"/>
    </row>
    <row r="7" spans="1:14" s="188" customFormat="1" ht="12.75" customHeight="1" x14ac:dyDescent="0.25">
      <c r="A7" s="732"/>
      <c r="B7" s="732"/>
      <c r="C7" s="732"/>
      <c r="D7" s="733"/>
      <c r="E7" s="732"/>
      <c r="F7" s="723"/>
      <c r="G7" s="737"/>
      <c r="H7" s="723"/>
      <c r="I7" s="723"/>
      <c r="J7" s="723"/>
      <c r="K7" s="740"/>
      <c r="L7" s="740"/>
      <c r="M7" s="740"/>
      <c r="N7" s="502"/>
    </row>
    <row r="8" spans="1:14" s="188" customFormat="1" ht="45" customHeight="1" x14ac:dyDescent="0.25">
      <c r="A8" s="732"/>
      <c r="B8" s="732"/>
      <c r="C8" s="732"/>
      <c r="D8" s="733"/>
      <c r="E8" s="732"/>
      <c r="F8" s="723"/>
      <c r="G8" s="737"/>
      <c r="H8" s="723"/>
      <c r="I8" s="723"/>
      <c r="J8" s="723"/>
      <c r="K8" s="740"/>
      <c r="L8" s="740"/>
      <c r="M8" s="740"/>
      <c r="N8" s="502"/>
    </row>
    <row r="9" spans="1:14" s="188" customFormat="1" ht="26.25" customHeight="1" x14ac:dyDescent="0.25">
      <c r="A9" s="952" t="s">
        <v>290</v>
      </c>
      <c r="B9" s="953"/>
      <c r="C9" s="953"/>
      <c r="D9" s="953"/>
      <c r="E9" s="953"/>
      <c r="F9" s="953"/>
      <c r="G9" s="953"/>
      <c r="H9" s="953"/>
      <c r="I9" s="953"/>
      <c r="J9" s="953"/>
      <c r="K9" s="953"/>
      <c r="L9" s="953"/>
      <c r="M9" s="954"/>
      <c r="N9" s="502"/>
    </row>
    <row r="10" spans="1:14" ht="14.25" customHeight="1" x14ac:dyDescent="0.25">
      <c r="A10" s="164" t="s">
        <v>162</v>
      </c>
      <c r="B10" s="977" t="s">
        <v>618</v>
      </c>
      <c r="C10" s="977"/>
      <c r="D10" s="977"/>
      <c r="E10" s="977"/>
      <c r="F10" s="977"/>
      <c r="G10" s="977"/>
      <c r="H10" s="977"/>
      <c r="I10" s="977"/>
      <c r="J10" s="977"/>
      <c r="K10" s="256"/>
      <c r="L10" s="256"/>
      <c r="M10" s="256"/>
    </row>
    <row r="11" spans="1:14" ht="14.25" customHeight="1" x14ac:dyDescent="0.25">
      <c r="A11" s="164" t="s">
        <v>162</v>
      </c>
      <c r="B11" s="165" t="s">
        <v>162</v>
      </c>
      <c r="C11" s="977" t="s">
        <v>110</v>
      </c>
      <c r="D11" s="977"/>
      <c r="E11" s="977"/>
      <c r="F11" s="977"/>
      <c r="G11" s="977"/>
      <c r="H11" s="977"/>
      <c r="I11" s="977"/>
      <c r="J11" s="977"/>
      <c r="K11" s="256"/>
      <c r="L11" s="256"/>
      <c r="M11" s="256"/>
    </row>
    <row r="12" spans="1:14" s="105" customFormat="1" ht="59.25" customHeight="1" x14ac:dyDescent="0.25">
      <c r="A12" s="330" t="s">
        <v>162</v>
      </c>
      <c r="B12" s="330" t="s">
        <v>162</v>
      </c>
      <c r="C12" s="327" t="s">
        <v>162</v>
      </c>
      <c r="D12" s="204" t="s">
        <v>514</v>
      </c>
      <c r="E12" s="719" t="s">
        <v>2</v>
      </c>
      <c r="F12" s="707">
        <v>36</v>
      </c>
      <c r="G12" s="738">
        <v>36</v>
      </c>
      <c r="H12" s="707">
        <v>36</v>
      </c>
      <c r="I12" s="707">
        <v>38</v>
      </c>
      <c r="J12" s="299" t="s">
        <v>1123</v>
      </c>
      <c r="K12" s="295">
        <v>900</v>
      </c>
      <c r="L12" s="295">
        <v>900</v>
      </c>
      <c r="M12" s="295">
        <v>1000</v>
      </c>
      <c r="N12" s="497"/>
    </row>
    <row r="13" spans="1:14" s="189" customFormat="1" ht="53.25" customHeight="1" x14ac:dyDescent="0.25">
      <c r="A13" s="330" t="s">
        <v>162</v>
      </c>
      <c r="B13" s="330" t="s">
        <v>162</v>
      </c>
      <c r="C13" s="177" t="s">
        <v>257</v>
      </c>
      <c r="D13" s="166" t="s">
        <v>513</v>
      </c>
      <c r="E13" s="775"/>
      <c r="F13" s="852"/>
      <c r="G13" s="853"/>
      <c r="H13" s="852"/>
      <c r="I13" s="852"/>
      <c r="J13" s="138" t="s">
        <v>699</v>
      </c>
      <c r="K13" s="210">
        <v>300</v>
      </c>
      <c r="L13" s="210">
        <v>300</v>
      </c>
      <c r="M13" s="210">
        <v>300</v>
      </c>
      <c r="N13" s="497"/>
    </row>
    <row r="14" spans="1:14" s="189" customFormat="1" ht="33.75" customHeight="1" x14ac:dyDescent="0.25">
      <c r="A14" s="330" t="s">
        <v>162</v>
      </c>
      <c r="B14" s="330" t="s">
        <v>162</v>
      </c>
      <c r="C14" s="177" t="s">
        <v>258</v>
      </c>
      <c r="D14" s="166" t="s">
        <v>700</v>
      </c>
      <c r="E14" s="720"/>
      <c r="F14" s="708"/>
      <c r="G14" s="739"/>
      <c r="H14" s="708"/>
      <c r="I14" s="708"/>
      <c r="J14" s="190" t="s">
        <v>518</v>
      </c>
      <c r="K14" s="210">
        <v>110</v>
      </c>
      <c r="L14" s="210">
        <v>110</v>
      </c>
      <c r="M14" s="210">
        <v>140</v>
      </c>
      <c r="N14" s="497"/>
    </row>
    <row r="15" spans="1:14" s="189" customFormat="1" ht="44.25" customHeight="1" x14ac:dyDescent="0.25">
      <c r="A15" s="330" t="s">
        <v>162</v>
      </c>
      <c r="B15" s="330" t="s">
        <v>162</v>
      </c>
      <c r="C15" s="177" t="s">
        <v>259</v>
      </c>
      <c r="D15" s="166" t="s">
        <v>515</v>
      </c>
      <c r="E15" s="719" t="s">
        <v>14</v>
      </c>
      <c r="F15" s="707">
        <v>80</v>
      </c>
      <c r="G15" s="738">
        <v>80</v>
      </c>
      <c r="H15" s="707">
        <v>80</v>
      </c>
      <c r="I15" s="707">
        <v>85</v>
      </c>
      <c r="J15" s="138" t="s">
        <v>701</v>
      </c>
      <c r="K15" s="210">
        <v>10</v>
      </c>
      <c r="L15" s="210">
        <v>10</v>
      </c>
      <c r="M15" s="210">
        <v>10</v>
      </c>
      <c r="N15" s="497"/>
    </row>
    <row r="16" spans="1:14" s="189" customFormat="1" ht="33.75" customHeight="1" x14ac:dyDescent="0.25">
      <c r="A16" s="330" t="s">
        <v>162</v>
      </c>
      <c r="B16" s="330" t="s">
        <v>162</v>
      </c>
      <c r="C16" s="177" t="s">
        <v>267</v>
      </c>
      <c r="D16" s="166" t="s">
        <v>516</v>
      </c>
      <c r="E16" s="775"/>
      <c r="F16" s="852"/>
      <c r="G16" s="853"/>
      <c r="H16" s="852"/>
      <c r="I16" s="852"/>
      <c r="J16" s="970" t="s">
        <v>519</v>
      </c>
      <c r="K16" s="968">
        <v>2</v>
      </c>
      <c r="L16" s="968">
        <v>2</v>
      </c>
      <c r="M16" s="968">
        <v>2</v>
      </c>
      <c r="N16" s="497"/>
    </row>
    <row r="17" spans="1:14" s="189" customFormat="1" ht="45" customHeight="1" x14ac:dyDescent="0.25">
      <c r="A17" s="330" t="s">
        <v>162</v>
      </c>
      <c r="B17" s="330" t="s">
        <v>162</v>
      </c>
      <c r="C17" s="177" t="s">
        <v>344</v>
      </c>
      <c r="D17" s="166" t="s">
        <v>702</v>
      </c>
      <c r="E17" s="720"/>
      <c r="F17" s="708"/>
      <c r="G17" s="739"/>
      <c r="H17" s="708"/>
      <c r="I17" s="708"/>
      <c r="J17" s="971"/>
      <c r="K17" s="969"/>
      <c r="L17" s="969"/>
      <c r="M17" s="969"/>
      <c r="N17" s="497"/>
    </row>
    <row r="18" spans="1:14" s="105" customFormat="1" ht="27" customHeight="1" x14ac:dyDescent="0.25">
      <c r="A18" s="772" t="s">
        <v>162</v>
      </c>
      <c r="B18" s="772" t="s">
        <v>162</v>
      </c>
      <c r="C18" s="717" t="s">
        <v>163</v>
      </c>
      <c r="D18" s="776" t="s">
        <v>517</v>
      </c>
      <c r="E18" s="335" t="s">
        <v>77</v>
      </c>
      <c r="F18" s="108">
        <v>32.700000000000003</v>
      </c>
      <c r="G18" s="427">
        <v>32.700000000000003</v>
      </c>
      <c r="H18" s="108">
        <v>0</v>
      </c>
      <c r="I18" s="108">
        <v>0</v>
      </c>
      <c r="J18" s="761" t="s">
        <v>1124</v>
      </c>
      <c r="K18" s="721">
        <v>49</v>
      </c>
      <c r="L18" s="721">
        <v>48</v>
      </c>
      <c r="M18" s="721">
        <v>48</v>
      </c>
      <c r="N18" s="497"/>
    </row>
    <row r="19" spans="1:14" s="105" customFormat="1" ht="28.5" customHeight="1" x14ac:dyDescent="0.25">
      <c r="A19" s="774"/>
      <c r="B19" s="774"/>
      <c r="C19" s="718"/>
      <c r="D19" s="777"/>
      <c r="E19" s="335" t="s">
        <v>2</v>
      </c>
      <c r="F19" s="108">
        <v>70</v>
      </c>
      <c r="G19" s="427">
        <v>70</v>
      </c>
      <c r="H19" s="108">
        <v>100</v>
      </c>
      <c r="I19" s="108">
        <v>100</v>
      </c>
      <c r="J19" s="762"/>
      <c r="K19" s="722"/>
      <c r="L19" s="722"/>
      <c r="M19" s="722"/>
      <c r="N19" s="497"/>
    </row>
    <row r="20" spans="1:14" s="105" customFormat="1" ht="54" customHeight="1" x14ac:dyDescent="0.25">
      <c r="A20" s="335" t="s">
        <v>162</v>
      </c>
      <c r="B20" s="328" t="s">
        <v>162</v>
      </c>
      <c r="C20" s="327" t="s">
        <v>164</v>
      </c>
      <c r="D20" s="303" t="s">
        <v>512</v>
      </c>
      <c r="E20" s="335" t="s">
        <v>2</v>
      </c>
      <c r="F20" s="83">
        <v>3</v>
      </c>
      <c r="G20" s="429">
        <v>3</v>
      </c>
      <c r="H20" s="83">
        <v>3</v>
      </c>
      <c r="I20" s="83">
        <v>3</v>
      </c>
      <c r="J20" s="230" t="s">
        <v>1125</v>
      </c>
      <c r="K20" s="295">
        <v>1</v>
      </c>
      <c r="L20" s="295">
        <v>1</v>
      </c>
      <c r="M20" s="295">
        <v>1</v>
      </c>
      <c r="N20" s="497"/>
    </row>
    <row r="21" spans="1:14" ht="17.25" customHeight="1" x14ac:dyDescent="0.25">
      <c r="A21" s="167" t="s">
        <v>162</v>
      </c>
      <c r="B21" s="168" t="s">
        <v>162</v>
      </c>
      <c r="C21" s="975" t="s">
        <v>154</v>
      </c>
      <c r="D21" s="975"/>
      <c r="E21" s="975"/>
      <c r="F21" s="169">
        <f t="shared" ref="F21:I21" si="0">SUM(F12:F20)</f>
        <v>221.7</v>
      </c>
      <c r="G21" s="169">
        <f t="shared" ref="G21" si="1">SUM(G12:G20)</f>
        <v>221.7</v>
      </c>
      <c r="H21" s="169">
        <f t="shared" si="0"/>
        <v>219</v>
      </c>
      <c r="I21" s="169">
        <f t="shared" si="0"/>
        <v>226</v>
      </c>
      <c r="J21" s="170"/>
      <c r="K21" s="256"/>
      <c r="L21" s="256"/>
      <c r="M21" s="256"/>
      <c r="N21" s="497"/>
    </row>
    <row r="22" spans="1:14" ht="15.75" customHeight="1" x14ac:dyDescent="0.25">
      <c r="A22" s="167" t="s">
        <v>162</v>
      </c>
      <c r="B22" s="976" t="s">
        <v>155</v>
      </c>
      <c r="C22" s="976"/>
      <c r="D22" s="976"/>
      <c r="E22" s="976"/>
      <c r="F22" s="171">
        <f t="shared" ref="F22:I22" si="2">+F21</f>
        <v>221.7</v>
      </c>
      <c r="G22" s="171">
        <f t="shared" ref="G22" si="3">+G21</f>
        <v>221.7</v>
      </c>
      <c r="H22" s="171">
        <f t="shared" si="2"/>
        <v>219</v>
      </c>
      <c r="I22" s="171">
        <f t="shared" si="2"/>
        <v>226</v>
      </c>
      <c r="J22" s="170"/>
      <c r="K22" s="256"/>
      <c r="L22" s="256"/>
      <c r="M22" s="256"/>
      <c r="N22" s="497"/>
    </row>
    <row r="23" spans="1:14" s="105" customFormat="1" ht="18.75" customHeight="1" x14ac:dyDescent="0.25">
      <c r="A23" s="107" t="s">
        <v>163</v>
      </c>
      <c r="B23" s="917" t="s">
        <v>521</v>
      </c>
      <c r="C23" s="917"/>
      <c r="D23" s="917"/>
      <c r="E23" s="917"/>
      <c r="F23" s="917"/>
      <c r="G23" s="917"/>
      <c r="H23" s="917"/>
      <c r="I23" s="917"/>
      <c r="J23" s="917"/>
      <c r="K23" s="335"/>
      <c r="L23" s="335"/>
      <c r="M23" s="335"/>
      <c r="N23" s="497"/>
    </row>
    <row r="24" spans="1:14" s="105" customFormat="1" ht="21" customHeight="1" x14ac:dyDescent="0.25">
      <c r="A24" s="107" t="s">
        <v>163</v>
      </c>
      <c r="B24" s="107" t="s">
        <v>162</v>
      </c>
      <c r="C24" s="917" t="s">
        <v>520</v>
      </c>
      <c r="D24" s="917"/>
      <c r="E24" s="917"/>
      <c r="F24" s="917"/>
      <c r="G24" s="917"/>
      <c r="H24" s="917"/>
      <c r="I24" s="917"/>
      <c r="J24" s="917"/>
      <c r="K24" s="335"/>
      <c r="L24" s="335"/>
      <c r="M24" s="335"/>
      <c r="N24" s="497"/>
    </row>
    <row r="25" spans="1:14" s="105" customFormat="1" ht="50.25" customHeight="1" x14ac:dyDescent="0.25">
      <c r="A25" s="211" t="s">
        <v>163</v>
      </c>
      <c r="B25" s="211" t="s">
        <v>162</v>
      </c>
      <c r="C25" s="327" t="s">
        <v>162</v>
      </c>
      <c r="D25" s="211" t="s">
        <v>59</v>
      </c>
      <c r="E25" s="211" t="s">
        <v>14</v>
      </c>
      <c r="F25" s="109">
        <v>20</v>
      </c>
      <c r="G25" s="605">
        <v>20</v>
      </c>
      <c r="H25" s="109">
        <v>20</v>
      </c>
      <c r="I25" s="109">
        <v>20</v>
      </c>
      <c r="J25" s="299" t="s">
        <v>372</v>
      </c>
      <c r="K25" s="296" t="s">
        <v>773</v>
      </c>
      <c r="L25" s="296" t="s">
        <v>373</v>
      </c>
      <c r="M25" s="296" t="s">
        <v>374</v>
      </c>
      <c r="N25" s="497"/>
    </row>
    <row r="26" spans="1:14" ht="27.75" customHeight="1" x14ac:dyDescent="0.25">
      <c r="A26" s="717" t="s">
        <v>163</v>
      </c>
      <c r="B26" s="717" t="s">
        <v>162</v>
      </c>
      <c r="C26" s="717" t="s">
        <v>163</v>
      </c>
      <c r="D26" s="713" t="s">
        <v>703</v>
      </c>
      <c r="E26" s="211" t="s">
        <v>5</v>
      </c>
      <c r="F26" s="83">
        <v>2822</v>
      </c>
      <c r="G26" s="429">
        <v>0</v>
      </c>
      <c r="H26" s="83">
        <v>0</v>
      </c>
      <c r="I26" s="83">
        <v>0</v>
      </c>
      <c r="J26" s="761" t="s">
        <v>632</v>
      </c>
      <c r="K26" s="725"/>
      <c r="L26" s="725" t="s">
        <v>633</v>
      </c>
      <c r="M26" s="725"/>
      <c r="N26" s="497"/>
    </row>
    <row r="27" spans="1:14" ht="24" customHeight="1" x14ac:dyDescent="0.25">
      <c r="A27" s="718"/>
      <c r="B27" s="718"/>
      <c r="C27" s="718"/>
      <c r="D27" s="714"/>
      <c r="E27" s="211" t="s">
        <v>18</v>
      </c>
      <c r="F27" s="83">
        <v>0</v>
      </c>
      <c r="G27" s="429">
        <v>27.3</v>
      </c>
      <c r="H27" s="83">
        <v>3911.7</v>
      </c>
      <c r="I27" s="83">
        <v>0</v>
      </c>
      <c r="J27" s="762"/>
      <c r="K27" s="726"/>
      <c r="L27" s="726"/>
      <c r="M27" s="726"/>
      <c r="N27" s="497"/>
    </row>
    <row r="28" spans="1:14" ht="17.25" customHeight="1" x14ac:dyDescent="0.25">
      <c r="A28" s="107" t="s">
        <v>164</v>
      </c>
      <c r="B28" s="107" t="s">
        <v>162</v>
      </c>
      <c r="C28" s="974" t="s">
        <v>154</v>
      </c>
      <c r="D28" s="974"/>
      <c r="E28" s="974"/>
      <c r="F28" s="130">
        <f t="shared" ref="F28:I28" si="4">SUM(F25:F27)</f>
        <v>2842</v>
      </c>
      <c r="G28" s="130">
        <f t="shared" si="4"/>
        <v>47.3</v>
      </c>
      <c r="H28" s="130">
        <f t="shared" si="4"/>
        <v>3931.7</v>
      </c>
      <c r="I28" s="130">
        <f t="shared" si="4"/>
        <v>20</v>
      </c>
      <c r="J28" s="299"/>
      <c r="K28" s="256"/>
      <c r="L28" s="256"/>
      <c r="M28" s="256"/>
      <c r="N28" s="497"/>
    </row>
    <row r="29" spans="1:14" s="191" customFormat="1" ht="15.75" customHeight="1" x14ac:dyDescent="0.25">
      <c r="A29" s="106" t="s">
        <v>164</v>
      </c>
      <c r="B29" s="973" t="s">
        <v>155</v>
      </c>
      <c r="C29" s="973"/>
      <c r="D29" s="973"/>
      <c r="E29" s="973"/>
      <c r="F29" s="257">
        <f t="shared" ref="F29:I29" si="5">+F28</f>
        <v>2842</v>
      </c>
      <c r="G29" s="257">
        <f t="shared" ref="G29" si="6">+G28</f>
        <v>47.3</v>
      </c>
      <c r="H29" s="257">
        <f t="shared" si="5"/>
        <v>3931.7</v>
      </c>
      <c r="I29" s="257">
        <f t="shared" si="5"/>
        <v>20</v>
      </c>
      <c r="J29" s="172"/>
      <c r="K29" s="258"/>
      <c r="L29" s="258"/>
      <c r="M29" s="258"/>
      <c r="N29" s="497"/>
    </row>
    <row r="30" spans="1:14" ht="17.25" customHeight="1" x14ac:dyDescent="0.25">
      <c r="A30" s="957" t="s">
        <v>156</v>
      </c>
      <c r="B30" s="957"/>
      <c r="C30" s="957"/>
      <c r="D30" s="957"/>
      <c r="E30" s="957"/>
      <c r="F30" s="417">
        <f t="shared" ref="F30:I30" si="7">+F29+F22</f>
        <v>3063.7</v>
      </c>
      <c r="G30" s="417">
        <f t="shared" si="7"/>
        <v>269</v>
      </c>
      <c r="H30" s="417">
        <f t="shared" si="7"/>
        <v>4150.7</v>
      </c>
      <c r="I30" s="417">
        <f t="shared" si="7"/>
        <v>246</v>
      </c>
      <c r="J30" s="606"/>
      <c r="K30" s="187"/>
    </row>
    <row r="31" spans="1:14" ht="14.25" customHeight="1" x14ac:dyDescent="0.25">
      <c r="A31" s="849" t="s">
        <v>177</v>
      </c>
      <c r="B31" s="850"/>
      <c r="C31" s="850"/>
      <c r="D31" s="850"/>
      <c r="E31" s="851"/>
      <c r="F31" s="307"/>
      <c r="G31" s="307"/>
      <c r="H31" s="307"/>
      <c r="I31" s="307"/>
      <c r="J31" s="606"/>
      <c r="K31" s="187"/>
    </row>
    <row r="32" spans="1:14" ht="16.5" customHeight="1" x14ac:dyDescent="0.25">
      <c r="A32" s="965" t="s">
        <v>20</v>
      </c>
      <c r="B32" s="966"/>
      <c r="C32" s="966"/>
      <c r="D32" s="966"/>
      <c r="E32" s="967"/>
      <c r="F32" s="418">
        <f t="shared" ref="F32:I32" si="8">SUM(F33:F38)</f>
        <v>109</v>
      </c>
      <c r="G32" s="418">
        <f t="shared" si="8"/>
        <v>136.30000000000001</v>
      </c>
      <c r="H32" s="418">
        <f t="shared" si="8"/>
        <v>4050.7</v>
      </c>
      <c r="I32" s="418">
        <f t="shared" si="8"/>
        <v>141</v>
      </c>
      <c r="J32" s="606"/>
      <c r="K32" s="187"/>
    </row>
    <row r="33" spans="1:14" x14ac:dyDescent="0.25">
      <c r="A33" s="959" t="s">
        <v>226</v>
      </c>
      <c r="B33" s="960"/>
      <c r="C33" s="960"/>
      <c r="D33" s="960"/>
      <c r="E33" s="961"/>
      <c r="F33" s="148">
        <f>+F20+F12+F19</f>
        <v>109</v>
      </c>
      <c r="G33" s="435">
        <f>+G20+G12+G19</f>
        <v>109</v>
      </c>
      <c r="H33" s="148">
        <f>+H20+H12+H19</f>
        <v>139</v>
      </c>
      <c r="I33" s="148">
        <f>+I20+I12+I19</f>
        <v>141</v>
      </c>
      <c r="J33" s="606"/>
      <c r="K33" s="187"/>
    </row>
    <row r="34" spans="1:14" x14ac:dyDescent="0.25">
      <c r="A34" s="959" t="s">
        <v>227</v>
      </c>
      <c r="B34" s="960"/>
      <c r="C34" s="960"/>
      <c r="D34" s="960"/>
      <c r="E34" s="961"/>
      <c r="F34" s="149">
        <f t="shared" ref="F34:I34" si="9">+F27</f>
        <v>0</v>
      </c>
      <c r="G34" s="465">
        <f t="shared" si="9"/>
        <v>27.3</v>
      </c>
      <c r="H34" s="149">
        <f t="shared" si="9"/>
        <v>3911.7</v>
      </c>
      <c r="I34" s="149">
        <f t="shared" si="9"/>
        <v>0</v>
      </c>
      <c r="J34" s="606"/>
      <c r="K34" s="187"/>
    </row>
    <row r="35" spans="1:14" x14ac:dyDescent="0.25">
      <c r="A35" s="959" t="s">
        <v>228</v>
      </c>
      <c r="B35" s="960"/>
      <c r="C35" s="960"/>
      <c r="D35" s="960"/>
      <c r="E35" s="961"/>
      <c r="F35" s="259"/>
      <c r="G35" s="518"/>
      <c r="H35" s="259"/>
      <c r="I35" s="259"/>
      <c r="J35" s="606"/>
      <c r="K35" s="187"/>
    </row>
    <row r="36" spans="1:14" x14ac:dyDescent="0.25">
      <c r="A36" s="959" t="s">
        <v>229</v>
      </c>
      <c r="B36" s="960"/>
      <c r="C36" s="960"/>
      <c r="D36" s="960"/>
      <c r="E36" s="961"/>
      <c r="F36" s="259"/>
      <c r="G36" s="518"/>
      <c r="H36" s="259"/>
      <c r="I36" s="259"/>
      <c r="J36" s="606"/>
      <c r="K36" s="187"/>
    </row>
    <row r="37" spans="1:14" x14ac:dyDescent="0.25">
      <c r="A37" s="959" t="s">
        <v>230</v>
      </c>
      <c r="B37" s="960"/>
      <c r="C37" s="960"/>
      <c r="D37" s="960"/>
      <c r="E37" s="961"/>
      <c r="F37" s="259"/>
      <c r="G37" s="518"/>
      <c r="H37" s="259"/>
      <c r="I37" s="259"/>
      <c r="J37" s="606"/>
      <c r="K37" s="187"/>
    </row>
    <row r="38" spans="1:14" x14ac:dyDescent="0.25">
      <c r="A38" s="959" t="s">
        <v>231</v>
      </c>
      <c r="B38" s="960"/>
      <c r="C38" s="960"/>
      <c r="D38" s="960"/>
      <c r="E38" s="961"/>
      <c r="F38" s="259"/>
      <c r="G38" s="518"/>
      <c r="H38" s="259"/>
      <c r="I38" s="259"/>
      <c r="J38" s="606"/>
      <c r="K38" s="187"/>
    </row>
    <row r="39" spans="1:14" ht="16.5" customHeight="1" x14ac:dyDescent="0.25">
      <c r="A39" s="962" t="s">
        <v>19</v>
      </c>
      <c r="B39" s="963"/>
      <c r="C39" s="963"/>
      <c r="D39" s="963"/>
      <c r="E39" s="964"/>
      <c r="F39" s="418">
        <f t="shared" ref="F39:I39" si="10">SUM(F40:F43)</f>
        <v>2954.7</v>
      </c>
      <c r="G39" s="418">
        <f t="shared" si="10"/>
        <v>132.69999999999999</v>
      </c>
      <c r="H39" s="418">
        <f t="shared" si="10"/>
        <v>100</v>
      </c>
      <c r="I39" s="418">
        <f t="shared" si="10"/>
        <v>105</v>
      </c>
      <c r="J39" s="606"/>
      <c r="K39" s="187"/>
    </row>
    <row r="40" spans="1:14" x14ac:dyDescent="0.25">
      <c r="A40" s="959" t="s">
        <v>232</v>
      </c>
      <c r="B40" s="960"/>
      <c r="C40" s="960"/>
      <c r="D40" s="960"/>
      <c r="E40" s="961"/>
      <c r="F40" s="149"/>
      <c r="G40" s="465"/>
      <c r="H40" s="149"/>
      <c r="I40" s="149"/>
      <c r="J40" s="606"/>
      <c r="K40" s="187"/>
    </row>
    <row r="41" spans="1:14" x14ac:dyDescent="0.25">
      <c r="A41" s="959" t="s">
        <v>233</v>
      </c>
      <c r="B41" s="960"/>
      <c r="C41" s="960"/>
      <c r="D41" s="960"/>
      <c r="E41" s="961"/>
      <c r="F41" s="259">
        <f t="shared" ref="F41:I41" si="11">+F26</f>
        <v>2822</v>
      </c>
      <c r="G41" s="518">
        <f t="shared" ref="G41" si="12">+G26</f>
        <v>0</v>
      </c>
      <c r="H41" s="259">
        <f t="shared" si="11"/>
        <v>0</v>
      </c>
      <c r="I41" s="259">
        <f t="shared" si="11"/>
        <v>0</v>
      </c>
      <c r="J41" s="606"/>
      <c r="K41" s="187"/>
    </row>
    <row r="42" spans="1:14" x14ac:dyDescent="0.25">
      <c r="A42" s="959" t="s">
        <v>234</v>
      </c>
      <c r="B42" s="960"/>
      <c r="C42" s="960"/>
      <c r="D42" s="960"/>
      <c r="E42" s="961"/>
      <c r="F42" s="149">
        <f t="shared" ref="F42:I42" si="13">+F25+F15</f>
        <v>100</v>
      </c>
      <c r="G42" s="465">
        <f t="shared" ref="G42" si="14">+G25+G15</f>
        <v>100</v>
      </c>
      <c r="H42" s="149">
        <f t="shared" si="13"/>
        <v>100</v>
      </c>
      <c r="I42" s="149">
        <f t="shared" si="13"/>
        <v>105</v>
      </c>
      <c r="J42" s="606"/>
      <c r="K42" s="187"/>
    </row>
    <row r="43" spans="1:14" ht="15" customHeight="1" x14ac:dyDescent="0.25">
      <c r="A43" s="959" t="s">
        <v>235</v>
      </c>
      <c r="B43" s="960"/>
      <c r="C43" s="960"/>
      <c r="D43" s="960"/>
      <c r="E43" s="961"/>
      <c r="F43" s="259">
        <f>+F18</f>
        <v>32.700000000000003</v>
      </c>
      <c r="G43" s="518">
        <f>+G18</f>
        <v>32.700000000000003</v>
      </c>
      <c r="H43" s="259">
        <f>+H18</f>
        <v>0</v>
      </c>
      <c r="I43" s="259">
        <f>+I18</f>
        <v>0</v>
      </c>
      <c r="J43" s="606"/>
      <c r="K43" s="187"/>
    </row>
    <row r="44" spans="1:14" s="240" customFormat="1" x14ac:dyDescent="0.25">
      <c r="A44" s="710" t="s">
        <v>1023</v>
      </c>
      <c r="B44" s="710"/>
      <c r="C44" s="710"/>
      <c r="D44" s="710"/>
      <c r="E44" s="710"/>
      <c r="F44" s="710"/>
      <c r="G44" s="710"/>
      <c r="H44" s="710"/>
      <c r="I44" s="161"/>
      <c r="J44" s="161"/>
      <c r="K44" s="187"/>
      <c r="L44" s="187"/>
      <c r="M44" s="187"/>
      <c r="N44" s="498"/>
    </row>
  </sheetData>
  <mergeCells count="71">
    <mergeCell ref="A38:E38"/>
    <mergeCell ref="A36:E36"/>
    <mergeCell ref="A37:E37"/>
    <mergeCell ref="A35:E35"/>
    <mergeCell ref="A33:E33"/>
    <mergeCell ref="L16:L17"/>
    <mergeCell ref="I15:I17"/>
    <mergeCell ref="A18:A19"/>
    <mergeCell ref="C18:C19"/>
    <mergeCell ref="B18:B19"/>
    <mergeCell ref="A31:E31"/>
    <mergeCell ref="A30:E30"/>
    <mergeCell ref="B29:E29"/>
    <mergeCell ref="C28:E28"/>
    <mergeCell ref="C4:C8"/>
    <mergeCell ref="C24:J24"/>
    <mergeCell ref="C21:E21"/>
    <mergeCell ref="B22:E22"/>
    <mergeCell ref="B23:J23"/>
    <mergeCell ref="C11:J11"/>
    <mergeCell ref="G15:G17"/>
    <mergeCell ref="I4:I8"/>
    <mergeCell ref="B10:J10"/>
    <mergeCell ref="K1:M1"/>
    <mergeCell ref="A9:M9"/>
    <mergeCell ref="J4:M4"/>
    <mergeCell ref="A2:M2"/>
    <mergeCell ref="B4:B8"/>
    <mergeCell ref="J5:J8"/>
    <mergeCell ref="A4:A8"/>
    <mergeCell ref="M6:M8"/>
    <mergeCell ref="F4:F8"/>
    <mergeCell ref="E4:E8"/>
    <mergeCell ref="J3:M3"/>
    <mergeCell ref="D4:D8"/>
    <mergeCell ref="G4:G8"/>
    <mergeCell ref="K6:K8"/>
    <mergeCell ref="L6:L8"/>
    <mergeCell ref="H4:H8"/>
    <mergeCell ref="M18:M19"/>
    <mergeCell ref="D18:D19"/>
    <mergeCell ref="F12:F14"/>
    <mergeCell ref="F15:F17"/>
    <mergeCell ref="M16:M17"/>
    <mergeCell ref="K16:K17"/>
    <mergeCell ref="K18:K19"/>
    <mergeCell ref="J18:J19"/>
    <mergeCell ref="H12:H14"/>
    <mergeCell ref="L18:L19"/>
    <mergeCell ref="E15:E17"/>
    <mergeCell ref="J16:J17"/>
    <mergeCell ref="H15:H17"/>
    <mergeCell ref="I12:I14"/>
    <mergeCell ref="E12:E14"/>
    <mergeCell ref="G12:G14"/>
    <mergeCell ref="A44:H44"/>
    <mergeCell ref="K26:K27"/>
    <mergeCell ref="L26:L27"/>
    <mergeCell ref="M26:M27"/>
    <mergeCell ref="D26:D27"/>
    <mergeCell ref="C26:C27"/>
    <mergeCell ref="B26:B27"/>
    <mergeCell ref="A26:A27"/>
    <mergeCell ref="J26:J27"/>
    <mergeCell ref="A43:E43"/>
    <mergeCell ref="A41:E41"/>
    <mergeCell ref="A42:E42"/>
    <mergeCell ref="A34:E34"/>
    <mergeCell ref="A39:E39"/>
    <mergeCell ref="A40:E40"/>
    <mergeCell ref="A32:E32"/>
  </mergeCells>
  <phoneticPr fontId="17" type="noConversion"/>
  <pageMargins left="0.19685039370078741" right="0.19685039370078741" top="0.59055118110236227" bottom="0.19685039370078741" header="0" footer="0"/>
  <pageSetup paperSize="9" scale="92"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M94"/>
  <sheetViews>
    <sheetView zoomScaleNormal="100" workbookViewId="0">
      <pane ySplit="8" topLeftCell="A9" activePane="bottomLeft" state="frozen"/>
      <selection activeCell="F27" sqref="F27"/>
      <selection pane="bottomLeft" activeCell="O82" sqref="O82"/>
    </sheetView>
  </sheetViews>
  <sheetFormatPr defaultColWidth="9.109375" defaultRowHeight="13.2" x14ac:dyDescent="0.25"/>
  <cols>
    <col min="1" max="1" width="3.109375" style="36" customWidth="1"/>
    <col min="2" max="2" width="4.109375" style="36" customWidth="1"/>
    <col min="3" max="3" width="3.44140625" style="36" customWidth="1"/>
    <col min="4" max="4" width="32.44140625" style="3" customWidth="1"/>
    <col min="5" max="5" width="7.109375" style="16" customWidth="1"/>
    <col min="6" max="9" width="12.5546875" style="203" customWidth="1"/>
    <col min="10" max="10" width="28.6640625" style="16" customWidth="1"/>
    <col min="11" max="13" width="5.44140625" style="36" customWidth="1"/>
    <col min="14" max="16384" width="9.109375" style="3"/>
  </cols>
  <sheetData>
    <row r="1" spans="1:13" ht="18" customHeight="1" x14ac:dyDescent="0.25">
      <c r="A1" s="84"/>
      <c r="B1" s="84"/>
      <c r="C1" s="84"/>
      <c r="D1" s="56"/>
      <c r="E1" s="128"/>
      <c r="F1" s="56"/>
      <c r="G1" s="202"/>
      <c r="H1" s="56"/>
      <c r="I1" s="56"/>
      <c r="J1" s="128"/>
      <c r="K1" s="675" t="s">
        <v>862</v>
      </c>
      <c r="L1" s="675"/>
      <c r="M1" s="675"/>
    </row>
    <row r="2" spans="1:13" ht="26.25" customHeight="1" x14ac:dyDescent="0.25">
      <c r="A2" s="1008" t="s">
        <v>763</v>
      </c>
      <c r="B2" s="1008"/>
      <c r="C2" s="1008"/>
      <c r="D2" s="1008"/>
      <c r="E2" s="1008"/>
      <c r="F2" s="1008"/>
      <c r="G2" s="1008"/>
      <c r="H2" s="1008"/>
      <c r="I2" s="1008"/>
      <c r="J2" s="1008"/>
      <c r="K2" s="1008"/>
      <c r="L2" s="1008"/>
      <c r="M2" s="1008"/>
    </row>
    <row r="3" spans="1:13" x14ac:dyDescent="0.25">
      <c r="A3" s="132"/>
      <c r="B3" s="132"/>
      <c r="C3" s="132"/>
      <c r="D3" s="133"/>
      <c r="E3" s="134"/>
      <c r="F3" s="89"/>
      <c r="G3" s="423"/>
      <c r="H3" s="89"/>
      <c r="I3" s="89"/>
      <c r="J3" s="702" t="s">
        <v>260</v>
      </c>
      <c r="K3" s="702"/>
      <c r="L3" s="702"/>
      <c r="M3" s="702"/>
    </row>
    <row r="4" spans="1:13" ht="17.25" customHeight="1" x14ac:dyDescent="0.25">
      <c r="A4" s="691" t="s">
        <v>148</v>
      </c>
      <c r="B4" s="691" t="s">
        <v>149</v>
      </c>
      <c r="C4" s="691" t="s">
        <v>150</v>
      </c>
      <c r="D4" s="703" t="s">
        <v>151</v>
      </c>
      <c r="E4" s="691" t="s">
        <v>147</v>
      </c>
      <c r="F4" s="683" t="s">
        <v>1069</v>
      </c>
      <c r="G4" s="660" t="s">
        <v>909</v>
      </c>
      <c r="H4" s="683" t="s">
        <v>647</v>
      </c>
      <c r="I4" s="683" t="s">
        <v>731</v>
      </c>
      <c r="J4" s="683" t="s">
        <v>152</v>
      </c>
      <c r="K4" s="683"/>
      <c r="L4" s="683"/>
      <c r="M4" s="683"/>
    </row>
    <row r="5" spans="1:13" ht="12.75" customHeight="1" x14ac:dyDescent="0.25">
      <c r="A5" s="691"/>
      <c r="B5" s="691"/>
      <c r="C5" s="691"/>
      <c r="D5" s="703"/>
      <c r="E5" s="691"/>
      <c r="F5" s="683"/>
      <c r="G5" s="660"/>
      <c r="H5" s="683"/>
      <c r="I5" s="683"/>
      <c r="J5" s="683" t="s">
        <v>153</v>
      </c>
      <c r="K5" s="173"/>
      <c r="L5" s="173"/>
      <c r="M5" s="173"/>
    </row>
    <row r="6" spans="1:13" ht="12.75" customHeight="1" x14ac:dyDescent="0.25">
      <c r="A6" s="691"/>
      <c r="B6" s="691"/>
      <c r="C6" s="691"/>
      <c r="D6" s="703"/>
      <c r="E6" s="691"/>
      <c r="F6" s="683"/>
      <c r="G6" s="660"/>
      <c r="H6" s="683"/>
      <c r="I6" s="683"/>
      <c r="J6" s="683"/>
      <c r="K6" s="639" t="s">
        <v>429</v>
      </c>
      <c r="L6" s="639" t="s">
        <v>648</v>
      </c>
      <c r="M6" s="639" t="s">
        <v>732</v>
      </c>
    </row>
    <row r="7" spans="1:13" ht="30" customHeight="1" x14ac:dyDescent="0.25">
      <c r="A7" s="691"/>
      <c r="B7" s="691"/>
      <c r="C7" s="691"/>
      <c r="D7" s="703"/>
      <c r="E7" s="691"/>
      <c r="F7" s="683"/>
      <c r="G7" s="660"/>
      <c r="H7" s="683"/>
      <c r="I7" s="683"/>
      <c r="J7" s="683"/>
      <c r="K7" s="639"/>
      <c r="L7" s="639"/>
      <c r="M7" s="639"/>
    </row>
    <row r="8" spans="1:13" ht="36" customHeight="1" x14ac:dyDescent="0.25">
      <c r="A8" s="691"/>
      <c r="B8" s="691"/>
      <c r="C8" s="691"/>
      <c r="D8" s="703"/>
      <c r="E8" s="691"/>
      <c r="F8" s="683"/>
      <c r="G8" s="660"/>
      <c r="H8" s="683"/>
      <c r="I8" s="683"/>
      <c r="J8" s="683"/>
      <c r="K8" s="639"/>
      <c r="L8" s="639"/>
      <c r="M8" s="639"/>
    </row>
    <row r="9" spans="1:13" ht="27" customHeight="1" x14ac:dyDescent="0.25">
      <c r="A9" s="662" t="s">
        <v>291</v>
      </c>
      <c r="B9" s="662"/>
      <c r="C9" s="662"/>
      <c r="D9" s="662"/>
      <c r="E9" s="662"/>
      <c r="F9" s="662"/>
      <c r="G9" s="662"/>
      <c r="H9" s="662"/>
      <c r="I9" s="662"/>
      <c r="J9" s="662"/>
      <c r="K9" s="285"/>
      <c r="L9" s="285"/>
      <c r="M9" s="285"/>
    </row>
    <row r="10" spans="1:13" ht="18" customHeight="1" x14ac:dyDescent="0.25">
      <c r="A10" s="99" t="s">
        <v>162</v>
      </c>
      <c r="B10" s="1012" t="s">
        <v>436</v>
      </c>
      <c r="C10" s="1012"/>
      <c r="D10" s="1012"/>
      <c r="E10" s="1012"/>
      <c r="F10" s="1012"/>
      <c r="G10" s="1012"/>
      <c r="H10" s="1012"/>
      <c r="I10" s="1012"/>
      <c r="J10" s="1012"/>
      <c r="K10" s="343"/>
      <c r="L10" s="343"/>
      <c r="M10" s="343"/>
    </row>
    <row r="11" spans="1:13" ht="30.75" customHeight="1" x14ac:dyDescent="0.25">
      <c r="A11" s="99" t="s">
        <v>162</v>
      </c>
      <c r="B11" s="99" t="s">
        <v>162</v>
      </c>
      <c r="C11" s="1013" t="s">
        <v>437</v>
      </c>
      <c r="D11" s="1014"/>
      <c r="E11" s="1014"/>
      <c r="F11" s="1014"/>
      <c r="G11" s="1014"/>
      <c r="H11" s="1014"/>
      <c r="I11" s="1014"/>
      <c r="J11" s="1014"/>
      <c r="K11" s="1014"/>
      <c r="L11" s="1014"/>
      <c r="M11" s="1015"/>
    </row>
    <row r="12" spans="1:13" ht="32.25" customHeight="1" x14ac:dyDescent="0.25">
      <c r="A12" s="1003" t="s">
        <v>162</v>
      </c>
      <c r="B12" s="1003" t="s">
        <v>162</v>
      </c>
      <c r="C12" s="1003" t="s">
        <v>162</v>
      </c>
      <c r="D12" s="1001" t="s">
        <v>441</v>
      </c>
      <c r="E12" s="993" t="s">
        <v>2</v>
      </c>
      <c r="F12" s="1018">
        <v>4273.5</v>
      </c>
      <c r="G12" s="1020">
        <v>4305.5</v>
      </c>
      <c r="H12" s="1018">
        <v>4697</v>
      </c>
      <c r="I12" s="1018">
        <v>5187</v>
      </c>
      <c r="J12" s="607" t="s">
        <v>94</v>
      </c>
      <c r="K12" s="608">
        <v>300</v>
      </c>
      <c r="L12" s="608">
        <v>300</v>
      </c>
      <c r="M12" s="608">
        <v>300</v>
      </c>
    </row>
    <row r="13" spans="1:13" ht="59.25" customHeight="1" x14ac:dyDescent="0.25">
      <c r="A13" s="1011"/>
      <c r="B13" s="1011"/>
      <c r="C13" s="1011"/>
      <c r="D13" s="1010"/>
      <c r="E13" s="993"/>
      <c r="F13" s="1019"/>
      <c r="G13" s="1021"/>
      <c r="H13" s="1019"/>
      <c r="I13" s="1019"/>
      <c r="J13" s="607" t="s">
        <v>1126</v>
      </c>
      <c r="K13" s="608">
        <v>100</v>
      </c>
      <c r="L13" s="608">
        <v>100</v>
      </c>
      <c r="M13" s="608">
        <v>100</v>
      </c>
    </row>
    <row r="14" spans="1:13" ht="50.25" customHeight="1" x14ac:dyDescent="0.25">
      <c r="A14" s="1011"/>
      <c r="B14" s="1011"/>
      <c r="C14" s="1011"/>
      <c r="D14" s="1010"/>
      <c r="E14" s="993"/>
      <c r="F14" s="1019"/>
      <c r="G14" s="1021"/>
      <c r="H14" s="1019"/>
      <c r="I14" s="1019"/>
      <c r="J14" s="607" t="s">
        <v>438</v>
      </c>
      <c r="K14" s="608">
        <v>15</v>
      </c>
      <c r="L14" s="608">
        <v>15</v>
      </c>
      <c r="M14" s="608">
        <v>15</v>
      </c>
    </row>
    <row r="15" spans="1:13" ht="49.5" customHeight="1" x14ac:dyDescent="0.25">
      <c r="A15" s="1011"/>
      <c r="B15" s="1011"/>
      <c r="C15" s="1011"/>
      <c r="D15" s="1010"/>
      <c r="E15" s="984" t="s">
        <v>22</v>
      </c>
      <c r="F15" s="995">
        <v>23</v>
      </c>
      <c r="G15" s="1022">
        <v>23</v>
      </c>
      <c r="H15" s="995">
        <v>23</v>
      </c>
      <c r="I15" s="995">
        <v>23</v>
      </c>
      <c r="J15" s="607" t="s">
        <v>1127</v>
      </c>
      <c r="K15" s="609">
        <v>12</v>
      </c>
      <c r="L15" s="609">
        <v>12</v>
      </c>
      <c r="M15" s="609">
        <v>12</v>
      </c>
    </row>
    <row r="16" spans="1:13" ht="34.5" customHeight="1" x14ac:dyDescent="0.25">
      <c r="A16" s="1004"/>
      <c r="B16" s="1004"/>
      <c r="C16" s="1004"/>
      <c r="D16" s="1002"/>
      <c r="E16" s="985"/>
      <c r="F16" s="996"/>
      <c r="G16" s="1023"/>
      <c r="H16" s="996"/>
      <c r="I16" s="996"/>
      <c r="J16" s="607" t="s">
        <v>439</v>
      </c>
      <c r="K16" s="609">
        <v>7</v>
      </c>
      <c r="L16" s="609">
        <v>7</v>
      </c>
      <c r="M16" s="609">
        <v>7</v>
      </c>
    </row>
    <row r="17" spans="1:13" ht="42.75" customHeight="1" x14ac:dyDescent="0.25">
      <c r="A17" s="610" t="s">
        <v>162</v>
      </c>
      <c r="B17" s="610" t="s">
        <v>162</v>
      </c>
      <c r="C17" s="610" t="s">
        <v>163</v>
      </c>
      <c r="D17" s="229" t="s">
        <v>78</v>
      </c>
      <c r="E17" s="607" t="s">
        <v>2</v>
      </c>
      <c r="F17" s="125">
        <v>153.5</v>
      </c>
      <c r="G17" s="437">
        <v>154.1</v>
      </c>
      <c r="H17" s="125">
        <v>162</v>
      </c>
      <c r="I17" s="125">
        <v>170</v>
      </c>
      <c r="J17" s="611" t="s">
        <v>440</v>
      </c>
      <c r="K17" s="609">
        <v>100</v>
      </c>
      <c r="L17" s="609">
        <v>100</v>
      </c>
      <c r="M17" s="609">
        <v>100</v>
      </c>
    </row>
    <row r="18" spans="1:13" ht="24" customHeight="1" x14ac:dyDescent="0.25">
      <c r="A18" s="982" t="s">
        <v>162</v>
      </c>
      <c r="B18" s="982" t="s">
        <v>162</v>
      </c>
      <c r="C18" s="982" t="s">
        <v>164</v>
      </c>
      <c r="D18" s="1007" t="s">
        <v>443</v>
      </c>
      <c r="E18" s="613" t="s">
        <v>2</v>
      </c>
      <c r="F18" s="221">
        <v>1090.5999999999999</v>
      </c>
      <c r="G18" s="438">
        <v>1160.5999999999999</v>
      </c>
      <c r="H18" s="221">
        <v>1250</v>
      </c>
      <c r="I18" s="221">
        <v>1350</v>
      </c>
      <c r="J18" s="989" t="s">
        <v>442</v>
      </c>
      <c r="K18" s="986">
        <v>11</v>
      </c>
      <c r="L18" s="986">
        <v>11</v>
      </c>
      <c r="M18" s="986">
        <v>11</v>
      </c>
    </row>
    <row r="19" spans="1:13" ht="22.5" customHeight="1" x14ac:dyDescent="0.25">
      <c r="A19" s="982"/>
      <c r="B19" s="982"/>
      <c r="C19" s="982"/>
      <c r="D19" s="1007"/>
      <c r="E19" s="613" t="s">
        <v>22</v>
      </c>
      <c r="F19" s="221">
        <v>45.4</v>
      </c>
      <c r="G19" s="438">
        <v>45.4</v>
      </c>
      <c r="H19" s="221">
        <v>45.4</v>
      </c>
      <c r="I19" s="221">
        <v>45.4</v>
      </c>
      <c r="J19" s="990"/>
      <c r="K19" s="987"/>
      <c r="L19" s="987"/>
      <c r="M19" s="987"/>
    </row>
    <row r="20" spans="1:13" ht="50.25" customHeight="1" x14ac:dyDescent="0.25">
      <c r="A20" s="610" t="s">
        <v>162</v>
      </c>
      <c r="B20" s="610" t="s">
        <v>162</v>
      </c>
      <c r="C20" s="610" t="s">
        <v>165</v>
      </c>
      <c r="D20" s="613" t="s">
        <v>708</v>
      </c>
      <c r="E20" s="613" t="s">
        <v>2</v>
      </c>
      <c r="F20" s="221">
        <v>0</v>
      </c>
      <c r="G20" s="438">
        <v>0</v>
      </c>
      <c r="H20" s="221">
        <v>140</v>
      </c>
      <c r="I20" s="221">
        <v>140</v>
      </c>
      <c r="J20" s="614" t="s">
        <v>709</v>
      </c>
      <c r="K20" s="615"/>
      <c r="L20" s="615">
        <v>3</v>
      </c>
      <c r="M20" s="615">
        <v>3</v>
      </c>
    </row>
    <row r="21" spans="1:13" ht="24" customHeight="1" x14ac:dyDescent="0.25">
      <c r="A21" s="41" t="s">
        <v>162</v>
      </c>
      <c r="B21" s="41" t="s">
        <v>162</v>
      </c>
      <c r="C21" s="992" t="s">
        <v>154</v>
      </c>
      <c r="D21" s="992"/>
      <c r="E21" s="992"/>
      <c r="F21" s="117">
        <f t="shared" ref="F21:I21" si="0">SUM(F12:F20)</f>
        <v>5586</v>
      </c>
      <c r="G21" s="117">
        <f t="shared" si="0"/>
        <v>5688.6</v>
      </c>
      <c r="H21" s="117">
        <f t="shared" si="0"/>
        <v>6317.4</v>
      </c>
      <c r="I21" s="117">
        <f t="shared" si="0"/>
        <v>6915.4</v>
      </c>
      <c r="J21" s="42"/>
      <c r="K21" s="43"/>
      <c r="L21" s="43"/>
      <c r="M21" s="43"/>
    </row>
    <row r="22" spans="1:13" ht="22.5" customHeight="1" x14ac:dyDescent="0.25">
      <c r="A22" s="342" t="s">
        <v>162</v>
      </c>
      <c r="B22" s="342" t="s">
        <v>163</v>
      </c>
      <c r="C22" s="991" t="s">
        <v>444</v>
      </c>
      <c r="D22" s="991"/>
      <c r="E22" s="991"/>
      <c r="F22" s="991"/>
      <c r="G22" s="991"/>
      <c r="H22" s="991"/>
      <c r="I22" s="991"/>
      <c r="J22" s="991"/>
      <c r="K22" s="62"/>
      <c r="L22" s="62"/>
      <c r="M22" s="62"/>
    </row>
    <row r="23" spans="1:13" ht="42.75" customHeight="1" x14ac:dyDescent="0.25">
      <c r="A23" s="610" t="s">
        <v>162</v>
      </c>
      <c r="B23" s="610" t="s">
        <v>163</v>
      </c>
      <c r="C23" s="610" t="s">
        <v>162</v>
      </c>
      <c r="D23" s="612" t="s">
        <v>79</v>
      </c>
      <c r="E23" s="612" t="s">
        <v>18</v>
      </c>
      <c r="F23" s="125">
        <v>0.8</v>
      </c>
      <c r="G23" s="437">
        <v>0.8</v>
      </c>
      <c r="H23" s="125">
        <v>0.8</v>
      </c>
      <c r="I23" s="125">
        <v>0.8</v>
      </c>
      <c r="J23" s="607" t="s">
        <v>95</v>
      </c>
      <c r="K23" s="616">
        <v>2000</v>
      </c>
      <c r="L23" s="616">
        <v>2000</v>
      </c>
      <c r="M23" s="616">
        <v>2000</v>
      </c>
    </row>
    <row r="24" spans="1:13" ht="27" customHeight="1" x14ac:dyDescent="0.25">
      <c r="A24" s="610" t="s">
        <v>162</v>
      </c>
      <c r="B24" s="610" t="s">
        <v>163</v>
      </c>
      <c r="C24" s="610" t="s">
        <v>163</v>
      </c>
      <c r="D24" s="612" t="s">
        <v>80</v>
      </c>
      <c r="E24" s="612" t="s">
        <v>18</v>
      </c>
      <c r="F24" s="125">
        <v>46.7</v>
      </c>
      <c r="G24" s="437">
        <v>46.7</v>
      </c>
      <c r="H24" s="125">
        <v>46.7</v>
      </c>
      <c r="I24" s="125">
        <v>46.7</v>
      </c>
      <c r="J24" s="607" t="s">
        <v>96</v>
      </c>
      <c r="K24" s="616">
        <v>700</v>
      </c>
      <c r="L24" s="616">
        <v>700</v>
      </c>
      <c r="M24" s="616">
        <v>700</v>
      </c>
    </row>
    <row r="25" spans="1:13" ht="29.25" customHeight="1" x14ac:dyDescent="0.25">
      <c r="A25" s="610" t="s">
        <v>162</v>
      </c>
      <c r="B25" s="610" t="s">
        <v>163</v>
      </c>
      <c r="C25" s="610" t="s">
        <v>164</v>
      </c>
      <c r="D25" s="612" t="s">
        <v>81</v>
      </c>
      <c r="E25" s="612" t="s">
        <v>18</v>
      </c>
      <c r="F25" s="125">
        <v>33.700000000000003</v>
      </c>
      <c r="G25" s="437">
        <v>33.700000000000003</v>
      </c>
      <c r="H25" s="125">
        <v>34.5</v>
      </c>
      <c r="I25" s="125">
        <v>34.5</v>
      </c>
      <c r="J25" s="607" t="s">
        <v>1128</v>
      </c>
      <c r="K25" s="616">
        <v>1600</v>
      </c>
      <c r="L25" s="616">
        <v>1600</v>
      </c>
      <c r="M25" s="616">
        <v>1600</v>
      </c>
    </row>
    <row r="26" spans="1:13" ht="37.5" customHeight="1" x14ac:dyDescent="0.25">
      <c r="A26" s="610" t="s">
        <v>162</v>
      </c>
      <c r="B26" s="610" t="s">
        <v>163</v>
      </c>
      <c r="C26" s="610" t="s">
        <v>165</v>
      </c>
      <c r="D26" s="612" t="s">
        <v>83</v>
      </c>
      <c r="E26" s="612" t="s">
        <v>18</v>
      </c>
      <c r="F26" s="125">
        <v>8.5</v>
      </c>
      <c r="G26" s="437">
        <v>8.5</v>
      </c>
      <c r="H26" s="125">
        <v>8.5</v>
      </c>
      <c r="I26" s="125">
        <v>8.5</v>
      </c>
      <c r="J26" s="607" t="s">
        <v>97</v>
      </c>
      <c r="K26" s="616">
        <v>20</v>
      </c>
      <c r="L26" s="616">
        <v>20</v>
      </c>
      <c r="M26" s="616">
        <v>20</v>
      </c>
    </row>
    <row r="27" spans="1:13" ht="40.5" customHeight="1" x14ac:dyDescent="0.25">
      <c r="A27" s="610" t="s">
        <v>162</v>
      </c>
      <c r="B27" s="610" t="s">
        <v>163</v>
      </c>
      <c r="C27" s="610" t="s">
        <v>166</v>
      </c>
      <c r="D27" s="282" t="s">
        <v>850</v>
      </c>
      <c r="E27" s="612" t="s">
        <v>18</v>
      </c>
      <c r="F27" s="125">
        <v>18.8</v>
      </c>
      <c r="G27" s="437">
        <v>18.8</v>
      </c>
      <c r="H27" s="125">
        <v>18.8</v>
      </c>
      <c r="I27" s="125">
        <v>18.8</v>
      </c>
      <c r="J27" s="607" t="s">
        <v>435</v>
      </c>
      <c r="K27" s="616">
        <v>5</v>
      </c>
      <c r="L27" s="616">
        <v>5</v>
      </c>
      <c r="M27" s="616">
        <v>5</v>
      </c>
    </row>
    <row r="28" spans="1:13" ht="34.5" customHeight="1" x14ac:dyDescent="0.25">
      <c r="A28" s="610" t="s">
        <v>162</v>
      </c>
      <c r="B28" s="610" t="s">
        <v>163</v>
      </c>
      <c r="C28" s="610" t="s">
        <v>167</v>
      </c>
      <c r="D28" s="612" t="s">
        <v>99</v>
      </c>
      <c r="E28" s="612" t="s">
        <v>18</v>
      </c>
      <c r="F28" s="617">
        <v>19.8</v>
      </c>
      <c r="G28" s="618">
        <v>19.8</v>
      </c>
      <c r="H28" s="617">
        <v>21.3</v>
      </c>
      <c r="I28" s="617">
        <v>21.3</v>
      </c>
      <c r="J28" s="607" t="s">
        <v>100</v>
      </c>
      <c r="K28" s="616">
        <v>10</v>
      </c>
      <c r="L28" s="616">
        <v>10</v>
      </c>
      <c r="M28" s="616">
        <v>10</v>
      </c>
    </row>
    <row r="29" spans="1:13" ht="31.5" customHeight="1" x14ac:dyDescent="0.25">
      <c r="A29" s="610" t="s">
        <v>162</v>
      </c>
      <c r="B29" s="610" t="s">
        <v>163</v>
      </c>
      <c r="C29" s="610" t="s">
        <v>168</v>
      </c>
      <c r="D29" s="612" t="s">
        <v>84</v>
      </c>
      <c r="E29" s="612" t="s">
        <v>18</v>
      </c>
      <c r="F29" s="125">
        <v>14.5</v>
      </c>
      <c r="G29" s="437">
        <v>14.5</v>
      </c>
      <c r="H29" s="125">
        <v>12.1</v>
      </c>
      <c r="I29" s="125">
        <v>12.1</v>
      </c>
      <c r="J29" s="607" t="s">
        <v>101</v>
      </c>
      <c r="K29" s="616">
        <v>800</v>
      </c>
      <c r="L29" s="616">
        <v>800</v>
      </c>
      <c r="M29" s="616">
        <v>800</v>
      </c>
    </row>
    <row r="30" spans="1:13" ht="30" customHeight="1" x14ac:dyDescent="0.25">
      <c r="A30" s="610" t="s">
        <v>162</v>
      </c>
      <c r="B30" s="610" t="s">
        <v>163</v>
      </c>
      <c r="C30" s="610" t="s">
        <v>169</v>
      </c>
      <c r="D30" s="612" t="s">
        <v>85</v>
      </c>
      <c r="E30" s="612" t="s">
        <v>18</v>
      </c>
      <c r="F30" s="125">
        <v>1.3</v>
      </c>
      <c r="G30" s="437">
        <v>1.3</v>
      </c>
      <c r="H30" s="125">
        <v>0.8</v>
      </c>
      <c r="I30" s="125">
        <v>0.8</v>
      </c>
      <c r="J30" s="607" t="s">
        <v>95</v>
      </c>
      <c r="K30" s="616">
        <v>12</v>
      </c>
      <c r="L30" s="616">
        <v>12</v>
      </c>
      <c r="M30" s="616">
        <v>12</v>
      </c>
    </row>
    <row r="31" spans="1:13" ht="45.75" customHeight="1" x14ac:dyDescent="0.25">
      <c r="A31" s="610" t="s">
        <v>162</v>
      </c>
      <c r="B31" s="610" t="s">
        <v>163</v>
      </c>
      <c r="C31" s="610" t="s">
        <v>170</v>
      </c>
      <c r="D31" s="612" t="s">
        <v>86</v>
      </c>
      <c r="E31" s="229" t="s">
        <v>18</v>
      </c>
      <c r="F31" s="125">
        <v>0.3</v>
      </c>
      <c r="G31" s="437">
        <v>0.3</v>
      </c>
      <c r="H31" s="125">
        <v>0.3</v>
      </c>
      <c r="I31" s="125">
        <v>0.3</v>
      </c>
      <c r="J31" s="611" t="s">
        <v>238</v>
      </c>
      <c r="K31" s="619">
        <v>1</v>
      </c>
      <c r="L31" s="619">
        <v>1</v>
      </c>
      <c r="M31" s="619">
        <v>1</v>
      </c>
    </row>
    <row r="32" spans="1:13" ht="58.5" customHeight="1" x14ac:dyDescent="0.25">
      <c r="A32" s="620" t="s">
        <v>162</v>
      </c>
      <c r="B32" s="620" t="s">
        <v>163</v>
      </c>
      <c r="C32" s="620" t="s">
        <v>171</v>
      </c>
      <c r="D32" s="612" t="s">
        <v>430</v>
      </c>
      <c r="E32" s="612" t="s">
        <v>18</v>
      </c>
      <c r="F32" s="125">
        <v>6.8</v>
      </c>
      <c r="G32" s="437">
        <v>6.8</v>
      </c>
      <c r="H32" s="125">
        <v>4.8</v>
      </c>
      <c r="I32" s="125">
        <v>4.8</v>
      </c>
      <c r="J32" s="607" t="s">
        <v>102</v>
      </c>
      <c r="K32" s="619">
        <v>11</v>
      </c>
      <c r="L32" s="619">
        <v>11</v>
      </c>
      <c r="M32" s="619">
        <v>11</v>
      </c>
    </row>
    <row r="33" spans="1:13" ht="24" customHeight="1" x14ac:dyDescent="0.25">
      <c r="A33" s="1009" t="s">
        <v>162</v>
      </c>
      <c r="B33" s="1009" t="s">
        <v>163</v>
      </c>
      <c r="C33" s="1009" t="s">
        <v>172</v>
      </c>
      <c r="D33" s="1000" t="s">
        <v>326</v>
      </c>
      <c r="E33" s="613" t="s">
        <v>18</v>
      </c>
      <c r="F33" s="125">
        <v>139.1</v>
      </c>
      <c r="G33" s="437">
        <v>153.1</v>
      </c>
      <c r="H33" s="125">
        <v>153.1</v>
      </c>
      <c r="I33" s="125">
        <v>153.1</v>
      </c>
      <c r="J33" s="981" t="s">
        <v>102</v>
      </c>
      <c r="K33" s="988">
        <v>11</v>
      </c>
      <c r="L33" s="988">
        <v>11</v>
      </c>
      <c r="M33" s="988">
        <v>11</v>
      </c>
    </row>
    <row r="34" spans="1:13" ht="24" customHeight="1" x14ac:dyDescent="0.25">
      <c r="A34" s="1009"/>
      <c r="B34" s="1009"/>
      <c r="C34" s="1009"/>
      <c r="D34" s="1000"/>
      <c r="E34" s="613" t="s">
        <v>2</v>
      </c>
      <c r="F34" s="125">
        <v>51.2</v>
      </c>
      <c r="G34" s="437">
        <v>51.2</v>
      </c>
      <c r="H34" s="125">
        <v>51.2</v>
      </c>
      <c r="I34" s="125">
        <v>51.2</v>
      </c>
      <c r="J34" s="981"/>
      <c r="K34" s="988"/>
      <c r="L34" s="988"/>
      <c r="M34" s="988"/>
    </row>
    <row r="35" spans="1:13" ht="18" customHeight="1" x14ac:dyDescent="0.25">
      <c r="A35" s="610" t="s">
        <v>162</v>
      </c>
      <c r="B35" s="610" t="s">
        <v>163</v>
      </c>
      <c r="C35" s="994" t="s">
        <v>154</v>
      </c>
      <c r="D35" s="994"/>
      <c r="E35" s="994"/>
      <c r="F35" s="118">
        <f t="shared" ref="F35:I35" si="1">SUM(F23:F34)</f>
        <v>341.50000000000006</v>
      </c>
      <c r="G35" s="118">
        <f t="shared" ref="G35" si="2">SUM(G23:G34)</f>
        <v>355.50000000000006</v>
      </c>
      <c r="H35" s="118">
        <f t="shared" si="1"/>
        <v>352.90000000000003</v>
      </c>
      <c r="I35" s="118">
        <f t="shared" si="1"/>
        <v>352.90000000000003</v>
      </c>
      <c r="J35" s="607"/>
      <c r="K35" s="616"/>
      <c r="L35" s="616"/>
      <c r="M35" s="616"/>
    </row>
    <row r="36" spans="1:13" ht="20.25" customHeight="1" x14ac:dyDescent="0.25">
      <c r="A36" s="342" t="s">
        <v>162</v>
      </c>
      <c r="B36" s="342" t="s">
        <v>164</v>
      </c>
      <c r="C36" s="991" t="s">
        <v>103</v>
      </c>
      <c r="D36" s="991"/>
      <c r="E36" s="991"/>
      <c r="F36" s="991"/>
      <c r="G36" s="991"/>
      <c r="H36" s="991"/>
      <c r="I36" s="991"/>
      <c r="J36" s="991"/>
      <c r="K36" s="340"/>
      <c r="L36" s="340"/>
      <c r="M36" s="340"/>
    </row>
    <row r="37" spans="1:13" ht="42.75" customHeight="1" x14ac:dyDescent="0.25">
      <c r="A37" s="610" t="s">
        <v>162</v>
      </c>
      <c r="B37" s="610" t="s">
        <v>164</v>
      </c>
      <c r="C37" s="610" t="s">
        <v>162</v>
      </c>
      <c r="D37" s="612" t="s">
        <v>145</v>
      </c>
      <c r="E37" s="612" t="s">
        <v>2</v>
      </c>
      <c r="F37" s="125">
        <v>55</v>
      </c>
      <c r="G37" s="437">
        <v>55</v>
      </c>
      <c r="H37" s="125">
        <v>55</v>
      </c>
      <c r="I37" s="125">
        <v>55</v>
      </c>
      <c r="J37" s="607" t="s">
        <v>104</v>
      </c>
      <c r="K37" s="616">
        <v>100</v>
      </c>
      <c r="L37" s="616">
        <v>100</v>
      </c>
      <c r="M37" s="616">
        <v>100</v>
      </c>
    </row>
    <row r="38" spans="1:13" ht="30" customHeight="1" x14ac:dyDescent="0.25">
      <c r="A38" s="610" t="s">
        <v>162</v>
      </c>
      <c r="B38" s="610" t="s">
        <v>164</v>
      </c>
      <c r="C38" s="610" t="s">
        <v>163</v>
      </c>
      <c r="D38" s="613" t="s">
        <v>146</v>
      </c>
      <c r="E38" s="612" t="s">
        <v>2</v>
      </c>
      <c r="F38" s="125">
        <v>30</v>
      </c>
      <c r="G38" s="437">
        <v>30</v>
      </c>
      <c r="H38" s="125">
        <v>30</v>
      </c>
      <c r="I38" s="125">
        <v>30</v>
      </c>
      <c r="J38" s="607" t="s">
        <v>105</v>
      </c>
      <c r="K38" s="616">
        <v>100</v>
      </c>
      <c r="L38" s="616">
        <v>100</v>
      </c>
      <c r="M38" s="616">
        <v>100</v>
      </c>
    </row>
    <row r="39" spans="1:13" ht="16.5" customHeight="1" x14ac:dyDescent="0.25">
      <c r="A39" s="999" t="s">
        <v>162</v>
      </c>
      <c r="B39" s="999" t="s">
        <v>164</v>
      </c>
      <c r="C39" s="999" t="s">
        <v>164</v>
      </c>
      <c r="D39" s="673" t="s">
        <v>87</v>
      </c>
      <c r="E39" s="612" t="s">
        <v>2</v>
      </c>
      <c r="F39" s="125">
        <v>95</v>
      </c>
      <c r="G39" s="437">
        <v>95</v>
      </c>
      <c r="H39" s="125">
        <v>95</v>
      </c>
      <c r="I39" s="125">
        <v>95</v>
      </c>
      <c r="J39" s="993" t="s">
        <v>376</v>
      </c>
      <c r="K39" s="983">
        <v>100</v>
      </c>
      <c r="L39" s="983">
        <v>100</v>
      </c>
      <c r="M39" s="983">
        <v>100</v>
      </c>
    </row>
    <row r="40" spans="1:13" ht="19.5" customHeight="1" x14ac:dyDescent="0.25">
      <c r="A40" s="999"/>
      <c r="B40" s="999"/>
      <c r="C40" s="999"/>
      <c r="D40" s="673"/>
      <c r="E40" s="612" t="s">
        <v>2</v>
      </c>
      <c r="F40" s="125">
        <v>48.1</v>
      </c>
      <c r="G40" s="437">
        <v>48.1</v>
      </c>
      <c r="H40" s="125">
        <v>48.1</v>
      </c>
      <c r="I40" s="125">
        <v>48.1</v>
      </c>
      <c r="J40" s="993"/>
      <c r="K40" s="983"/>
      <c r="L40" s="983"/>
      <c r="M40" s="983"/>
    </row>
    <row r="41" spans="1:13" ht="18" hidden="1" customHeight="1" x14ac:dyDescent="0.25">
      <c r="A41" s="999"/>
      <c r="B41" s="999"/>
      <c r="C41" s="999"/>
      <c r="D41" s="673"/>
      <c r="E41" s="612" t="s">
        <v>2</v>
      </c>
      <c r="F41" s="125">
        <v>0</v>
      </c>
      <c r="G41" s="437">
        <v>0</v>
      </c>
      <c r="H41" s="125">
        <v>0</v>
      </c>
      <c r="I41" s="125">
        <v>0</v>
      </c>
      <c r="J41" s="993"/>
      <c r="K41" s="983"/>
      <c r="L41" s="983"/>
      <c r="M41" s="983"/>
    </row>
    <row r="42" spans="1:13" ht="21.75" customHeight="1" x14ac:dyDescent="0.25">
      <c r="A42" s="999"/>
      <c r="B42" s="999"/>
      <c r="C42" s="999"/>
      <c r="D42" s="673"/>
      <c r="E42" s="612" t="s">
        <v>15</v>
      </c>
      <c r="F42" s="125">
        <v>1169.7</v>
      </c>
      <c r="G42" s="437">
        <v>1169.7</v>
      </c>
      <c r="H42" s="125">
        <v>1602.6</v>
      </c>
      <c r="I42" s="125">
        <v>1015.6</v>
      </c>
      <c r="J42" s="993"/>
      <c r="K42" s="983"/>
      <c r="L42" s="983"/>
      <c r="M42" s="983"/>
    </row>
    <row r="43" spans="1:13" ht="26.25" customHeight="1" x14ac:dyDescent="0.25">
      <c r="A43" s="1003" t="s">
        <v>162</v>
      </c>
      <c r="B43" s="1003" t="s">
        <v>164</v>
      </c>
      <c r="C43" s="1003" t="s">
        <v>165</v>
      </c>
      <c r="D43" s="1001" t="s">
        <v>106</v>
      </c>
      <c r="E43" s="612" t="s">
        <v>2</v>
      </c>
      <c r="F43" s="125">
        <v>800</v>
      </c>
      <c r="G43" s="437">
        <v>800</v>
      </c>
      <c r="H43" s="125">
        <v>800</v>
      </c>
      <c r="I43" s="125">
        <v>800</v>
      </c>
      <c r="J43" s="984" t="s">
        <v>107</v>
      </c>
      <c r="K43" s="1016">
        <v>100</v>
      </c>
      <c r="L43" s="1016">
        <v>100</v>
      </c>
      <c r="M43" s="1016">
        <v>100</v>
      </c>
    </row>
    <row r="44" spans="1:13" ht="31.5" customHeight="1" x14ac:dyDescent="0.25">
      <c r="A44" s="1004"/>
      <c r="B44" s="1004"/>
      <c r="C44" s="1004"/>
      <c r="D44" s="1002"/>
      <c r="E44" s="612" t="s">
        <v>18</v>
      </c>
      <c r="F44" s="125">
        <v>0</v>
      </c>
      <c r="G44" s="437">
        <v>0</v>
      </c>
      <c r="H44" s="125">
        <v>0</v>
      </c>
      <c r="I44" s="125">
        <v>0</v>
      </c>
      <c r="J44" s="985"/>
      <c r="K44" s="1017"/>
      <c r="L44" s="1017"/>
      <c r="M44" s="1017"/>
    </row>
    <row r="45" spans="1:13" ht="67.5" customHeight="1" x14ac:dyDescent="0.25">
      <c r="A45" s="610" t="s">
        <v>162</v>
      </c>
      <c r="B45" s="610" t="s">
        <v>164</v>
      </c>
      <c r="C45" s="610" t="s">
        <v>166</v>
      </c>
      <c r="D45" s="612" t="s">
        <v>634</v>
      </c>
      <c r="E45" s="612" t="s">
        <v>18</v>
      </c>
      <c r="F45" s="125">
        <v>44</v>
      </c>
      <c r="G45" s="437">
        <v>22.3</v>
      </c>
      <c r="H45" s="125">
        <v>0</v>
      </c>
      <c r="I45" s="125">
        <v>0</v>
      </c>
      <c r="J45" s="608" t="s">
        <v>915</v>
      </c>
      <c r="K45" s="616">
        <v>100</v>
      </c>
      <c r="L45" s="616"/>
      <c r="M45" s="616"/>
    </row>
    <row r="46" spans="1:13" ht="67.5" customHeight="1" x14ac:dyDescent="0.25">
      <c r="A46" s="610" t="s">
        <v>162</v>
      </c>
      <c r="B46" s="610" t="s">
        <v>164</v>
      </c>
      <c r="C46" s="610" t="s">
        <v>167</v>
      </c>
      <c r="D46" s="613" t="s">
        <v>1129</v>
      </c>
      <c r="E46" s="612" t="s">
        <v>18</v>
      </c>
      <c r="F46" s="125">
        <v>0</v>
      </c>
      <c r="G46" s="437">
        <v>6.1</v>
      </c>
      <c r="H46" s="125">
        <v>0</v>
      </c>
      <c r="I46" s="125">
        <v>0</v>
      </c>
      <c r="J46" s="609" t="s">
        <v>1130</v>
      </c>
      <c r="K46" s="610" t="s">
        <v>1074</v>
      </c>
      <c r="L46" s="616"/>
      <c r="M46" s="616"/>
    </row>
    <row r="47" spans="1:13" ht="20.25" customHeight="1" x14ac:dyDescent="0.25">
      <c r="A47" s="610" t="s">
        <v>162</v>
      </c>
      <c r="B47" s="610" t="s">
        <v>164</v>
      </c>
      <c r="C47" s="994" t="s">
        <v>154</v>
      </c>
      <c r="D47" s="994"/>
      <c r="E47" s="994"/>
      <c r="F47" s="118">
        <f>SUM(F37:F46)</f>
        <v>2241.8000000000002</v>
      </c>
      <c r="G47" s="118">
        <f>SUM(G37:G46)</f>
        <v>2226.2000000000003</v>
      </c>
      <c r="H47" s="118">
        <f>SUM(H37:H46)</f>
        <v>2630.7</v>
      </c>
      <c r="I47" s="118">
        <f>SUM(I37:I46)</f>
        <v>2043.7</v>
      </c>
      <c r="J47" s="607"/>
      <c r="K47" s="616"/>
      <c r="L47" s="616"/>
      <c r="M47" s="616"/>
    </row>
    <row r="48" spans="1:13" ht="18.75" customHeight="1" x14ac:dyDescent="0.25">
      <c r="A48" s="610" t="s">
        <v>162</v>
      </c>
      <c r="B48" s="992" t="s">
        <v>155</v>
      </c>
      <c r="C48" s="992"/>
      <c r="D48" s="992"/>
      <c r="E48" s="992"/>
      <c r="F48" s="119">
        <f>+F47+F35+F21</f>
        <v>8169.3</v>
      </c>
      <c r="G48" s="119">
        <f>+G47+G35+G21</f>
        <v>8270.3000000000011</v>
      </c>
      <c r="H48" s="119">
        <f>+H47+H35+H21</f>
        <v>9301</v>
      </c>
      <c r="I48" s="119">
        <f>+I47+I35+I21</f>
        <v>9312</v>
      </c>
      <c r="J48" s="607"/>
      <c r="K48" s="616"/>
      <c r="L48" s="616"/>
      <c r="M48" s="616"/>
    </row>
    <row r="49" spans="1:13" ht="18.75" customHeight="1" x14ac:dyDescent="0.25">
      <c r="A49" s="342" t="s">
        <v>163</v>
      </c>
      <c r="B49" s="991" t="s">
        <v>619</v>
      </c>
      <c r="C49" s="991"/>
      <c r="D49" s="991"/>
      <c r="E49" s="991"/>
      <c r="F49" s="991"/>
      <c r="G49" s="991"/>
      <c r="H49" s="991"/>
      <c r="I49" s="991"/>
      <c r="J49" s="991"/>
      <c r="K49" s="340"/>
      <c r="L49" s="340"/>
      <c r="M49" s="340"/>
    </row>
    <row r="50" spans="1:13" ht="21" customHeight="1" x14ac:dyDescent="0.25">
      <c r="A50" s="342" t="s">
        <v>163</v>
      </c>
      <c r="B50" s="341" t="s">
        <v>162</v>
      </c>
      <c r="C50" s="991" t="s">
        <v>579</v>
      </c>
      <c r="D50" s="991"/>
      <c r="E50" s="991"/>
      <c r="F50" s="991"/>
      <c r="G50" s="991"/>
      <c r="H50" s="991"/>
      <c r="I50" s="991"/>
      <c r="J50" s="991"/>
      <c r="K50" s="340"/>
      <c r="L50" s="340"/>
      <c r="M50" s="340"/>
    </row>
    <row r="51" spans="1:13" ht="93.75" customHeight="1" x14ac:dyDescent="0.25">
      <c r="A51" s="610" t="s">
        <v>163</v>
      </c>
      <c r="B51" s="610" t="s">
        <v>162</v>
      </c>
      <c r="C51" s="610" t="s">
        <v>162</v>
      </c>
      <c r="D51" s="613" t="s">
        <v>620</v>
      </c>
      <c r="E51" s="612" t="s">
        <v>2</v>
      </c>
      <c r="F51" s="125">
        <v>29.5</v>
      </c>
      <c r="G51" s="437">
        <v>29.5</v>
      </c>
      <c r="H51" s="125">
        <v>29.5</v>
      </c>
      <c r="I51" s="125">
        <v>29.5</v>
      </c>
      <c r="J51" s="611" t="s">
        <v>771</v>
      </c>
      <c r="K51" s="44">
        <v>100</v>
      </c>
      <c r="L51" s="44">
        <v>100</v>
      </c>
      <c r="M51" s="44">
        <v>100</v>
      </c>
    </row>
    <row r="52" spans="1:13" ht="19.5" customHeight="1" x14ac:dyDescent="0.25">
      <c r="A52" s="610" t="s">
        <v>163</v>
      </c>
      <c r="B52" s="610" t="s">
        <v>162</v>
      </c>
      <c r="C52" s="994" t="s">
        <v>154</v>
      </c>
      <c r="D52" s="994"/>
      <c r="E52" s="994"/>
      <c r="F52" s="118">
        <f t="shared" ref="F52:I52" si="3">+F51</f>
        <v>29.5</v>
      </c>
      <c r="G52" s="118">
        <f t="shared" ref="G52" si="4">+G51</f>
        <v>29.5</v>
      </c>
      <c r="H52" s="118">
        <f t="shared" si="3"/>
        <v>29.5</v>
      </c>
      <c r="I52" s="118">
        <f t="shared" si="3"/>
        <v>29.5</v>
      </c>
      <c r="J52" s="607"/>
      <c r="K52" s="616"/>
      <c r="L52" s="616"/>
      <c r="M52" s="616"/>
    </row>
    <row r="53" spans="1:13" ht="17.25" customHeight="1" x14ac:dyDescent="0.25">
      <c r="A53" s="342" t="s">
        <v>163</v>
      </c>
      <c r="B53" s="342" t="s">
        <v>163</v>
      </c>
      <c r="C53" s="991" t="s">
        <v>108</v>
      </c>
      <c r="D53" s="991"/>
      <c r="E53" s="991"/>
      <c r="F53" s="991"/>
      <c r="G53" s="991"/>
      <c r="H53" s="991"/>
      <c r="I53" s="991"/>
      <c r="J53" s="991"/>
      <c r="K53" s="340"/>
      <c r="L53" s="340"/>
      <c r="M53" s="340"/>
    </row>
    <row r="54" spans="1:13" ht="29.25" customHeight="1" x14ac:dyDescent="0.25">
      <c r="A54" s="610" t="s">
        <v>163</v>
      </c>
      <c r="B54" s="610" t="s">
        <v>163</v>
      </c>
      <c r="C54" s="610" t="s">
        <v>162</v>
      </c>
      <c r="D54" s="612" t="s">
        <v>88</v>
      </c>
      <c r="E54" s="612" t="s">
        <v>2</v>
      </c>
      <c r="F54" s="125">
        <v>15</v>
      </c>
      <c r="G54" s="437">
        <v>20</v>
      </c>
      <c r="H54" s="125">
        <v>20</v>
      </c>
      <c r="I54" s="125">
        <v>20</v>
      </c>
      <c r="J54" s="607" t="s">
        <v>623</v>
      </c>
      <c r="K54" s="619">
        <v>59</v>
      </c>
      <c r="L54" s="619">
        <v>59</v>
      </c>
      <c r="M54" s="619">
        <v>59</v>
      </c>
    </row>
    <row r="55" spans="1:13" ht="28.5" customHeight="1" x14ac:dyDescent="0.25">
      <c r="A55" s="610" t="s">
        <v>163</v>
      </c>
      <c r="B55" s="610" t="s">
        <v>163</v>
      </c>
      <c r="C55" s="610" t="s">
        <v>163</v>
      </c>
      <c r="D55" s="621" t="s">
        <v>89</v>
      </c>
      <c r="E55" s="612" t="s">
        <v>2</v>
      </c>
      <c r="F55" s="125">
        <v>15</v>
      </c>
      <c r="G55" s="437">
        <v>15</v>
      </c>
      <c r="H55" s="125">
        <v>15</v>
      </c>
      <c r="I55" s="125">
        <v>15</v>
      </c>
      <c r="J55" s="611" t="s">
        <v>1131</v>
      </c>
      <c r="K55" s="619">
        <v>4</v>
      </c>
      <c r="L55" s="619">
        <v>4</v>
      </c>
      <c r="M55" s="619">
        <v>4</v>
      </c>
    </row>
    <row r="56" spans="1:13" ht="15.75" customHeight="1" x14ac:dyDescent="0.25">
      <c r="A56" s="342" t="s">
        <v>163</v>
      </c>
      <c r="B56" s="342" t="s">
        <v>163</v>
      </c>
      <c r="C56" s="994" t="s">
        <v>154</v>
      </c>
      <c r="D56" s="994"/>
      <c r="E56" s="994"/>
      <c r="F56" s="120">
        <f t="shared" ref="F56:I56" si="5">SUM(F54:F55)</f>
        <v>30</v>
      </c>
      <c r="G56" s="120">
        <f t="shared" si="5"/>
        <v>35</v>
      </c>
      <c r="H56" s="120">
        <f t="shared" si="5"/>
        <v>35</v>
      </c>
      <c r="I56" s="120">
        <f t="shared" si="5"/>
        <v>35</v>
      </c>
      <c r="J56" s="607"/>
      <c r="K56" s="616"/>
      <c r="L56" s="616"/>
      <c r="M56" s="616"/>
    </row>
    <row r="57" spans="1:13" ht="13.8" x14ac:dyDescent="0.25">
      <c r="A57" s="342" t="s">
        <v>163</v>
      </c>
      <c r="B57" s="992" t="s">
        <v>155</v>
      </c>
      <c r="C57" s="992"/>
      <c r="D57" s="992"/>
      <c r="E57" s="992"/>
      <c r="F57" s="117">
        <f t="shared" ref="F57:I57" si="6">+F56+F52</f>
        <v>59.5</v>
      </c>
      <c r="G57" s="117">
        <f t="shared" si="6"/>
        <v>64.5</v>
      </c>
      <c r="H57" s="117">
        <f t="shared" si="6"/>
        <v>64.5</v>
      </c>
      <c r="I57" s="117">
        <f t="shared" si="6"/>
        <v>64.5</v>
      </c>
      <c r="J57" s="607"/>
      <c r="K57" s="616"/>
      <c r="L57" s="616"/>
      <c r="M57" s="616"/>
    </row>
    <row r="58" spans="1:13" ht="34.5" customHeight="1" x14ac:dyDescent="0.25">
      <c r="A58" s="342" t="s">
        <v>164</v>
      </c>
      <c r="B58" s="991" t="s">
        <v>707</v>
      </c>
      <c r="C58" s="991"/>
      <c r="D58" s="991"/>
      <c r="E58" s="991"/>
      <c r="F58" s="991"/>
      <c r="G58" s="991"/>
      <c r="H58" s="991"/>
      <c r="I58" s="991"/>
      <c r="J58" s="991"/>
      <c r="K58" s="340"/>
      <c r="L58" s="340"/>
      <c r="M58" s="340"/>
    </row>
    <row r="59" spans="1:13" ht="18" customHeight="1" x14ac:dyDescent="0.25">
      <c r="A59" s="342" t="s">
        <v>164</v>
      </c>
      <c r="B59" s="341" t="s">
        <v>162</v>
      </c>
      <c r="C59" s="991" t="s">
        <v>217</v>
      </c>
      <c r="D59" s="991"/>
      <c r="E59" s="991"/>
      <c r="F59" s="991"/>
      <c r="G59" s="991"/>
      <c r="H59" s="991"/>
      <c r="I59" s="991"/>
      <c r="J59" s="991"/>
      <c r="K59" s="340"/>
      <c r="L59" s="340"/>
      <c r="M59" s="340"/>
    </row>
    <row r="60" spans="1:13" ht="63" customHeight="1" x14ac:dyDescent="0.25">
      <c r="A60" s="610" t="s">
        <v>164</v>
      </c>
      <c r="B60" s="610" t="s">
        <v>162</v>
      </c>
      <c r="C60" s="610" t="s">
        <v>162</v>
      </c>
      <c r="D60" s="613" t="s">
        <v>282</v>
      </c>
      <c r="E60" s="612" t="s">
        <v>2</v>
      </c>
      <c r="F60" s="622">
        <v>161</v>
      </c>
      <c r="G60" s="623">
        <v>161</v>
      </c>
      <c r="H60" s="622">
        <v>161</v>
      </c>
      <c r="I60" s="622">
        <v>161</v>
      </c>
      <c r="J60" s="611" t="s">
        <v>375</v>
      </c>
      <c r="K60" s="619">
        <v>50</v>
      </c>
      <c r="L60" s="619">
        <v>50</v>
      </c>
      <c r="M60" s="619">
        <v>50</v>
      </c>
    </row>
    <row r="61" spans="1:13" x14ac:dyDescent="0.25">
      <c r="A61" s="342" t="s">
        <v>164</v>
      </c>
      <c r="B61" s="342" t="s">
        <v>162</v>
      </c>
      <c r="C61" s="994" t="s">
        <v>154</v>
      </c>
      <c r="D61" s="994"/>
      <c r="E61" s="994"/>
      <c r="F61" s="118">
        <f>SUM(F60:F60)</f>
        <v>161</v>
      </c>
      <c r="G61" s="118">
        <f>SUM(G60:G60)</f>
        <v>161</v>
      </c>
      <c r="H61" s="118">
        <f>SUM(H60:H60)</f>
        <v>161</v>
      </c>
      <c r="I61" s="118">
        <f>SUM(I60:I60)</f>
        <v>161</v>
      </c>
      <c r="J61" s="607"/>
      <c r="K61" s="616"/>
      <c r="L61" s="616"/>
      <c r="M61" s="616"/>
    </row>
    <row r="62" spans="1:13" ht="13.8" x14ac:dyDescent="0.25">
      <c r="A62" s="342" t="s">
        <v>164</v>
      </c>
      <c r="B62" s="992" t="s">
        <v>155</v>
      </c>
      <c r="C62" s="992"/>
      <c r="D62" s="992"/>
      <c r="E62" s="992"/>
      <c r="F62" s="119">
        <f t="shared" ref="F62:I62" si="7">+F61</f>
        <v>161</v>
      </c>
      <c r="G62" s="119">
        <f t="shared" ref="G62" si="8">+G61</f>
        <v>161</v>
      </c>
      <c r="H62" s="119">
        <f t="shared" si="7"/>
        <v>161</v>
      </c>
      <c r="I62" s="119">
        <f t="shared" si="7"/>
        <v>161</v>
      </c>
      <c r="J62" s="607"/>
      <c r="K62" s="616"/>
      <c r="L62" s="616"/>
      <c r="M62" s="616"/>
    </row>
    <row r="63" spans="1:13" ht="16.5" customHeight="1" x14ac:dyDescent="0.25">
      <c r="A63" s="342" t="s">
        <v>165</v>
      </c>
      <c r="B63" s="991" t="s">
        <v>431</v>
      </c>
      <c r="C63" s="991"/>
      <c r="D63" s="991"/>
      <c r="E63" s="991"/>
      <c r="F63" s="991"/>
      <c r="G63" s="991"/>
      <c r="H63" s="991"/>
      <c r="I63" s="991"/>
      <c r="J63" s="991"/>
      <c r="K63" s="340"/>
      <c r="L63" s="340"/>
      <c r="M63" s="340"/>
    </row>
    <row r="64" spans="1:13" ht="18" customHeight="1" x14ac:dyDescent="0.25">
      <c r="A64" s="342" t="s">
        <v>165</v>
      </c>
      <c r="B64" s="341" t="s">
        <v>162</v>
      </c>
      <c r="C64" s="991" t="s">
        <v>432</v>
      </c>
      <c r="D64" s="991"/>
      <c r="E64" s="991"/>
      <c r="F64" s="991"/>
      <c r="G64" s="991"/>
      <c r="H64" s="991"/>
      <c r="I64" s="991"/>
      <c r="J64" s="991"/>
      <c r="K64" s="340"/>
      <c r="L64" s="340"/>
      <c r="M64" s="340"/>
    </row>
    <row r="65" spans="1:13" ht="44.25" customHeight="1" x14ac:dyDescent="0.25">
      <c r="A65" s="610" t="s">
        <v>165</v>
      </c>
      <c r="B65" s="610" t="s">
        <v>162</v>
      </c>
      <c r="C65" s="610" t="s">
        <v>162</v>
      </c>
      <c r="D65" s="282" t="s">
        <v>158</v>
      </c>
      <c r="E65" s="612" t="s">
        <v>2</v>
      </c>
      <c r="F65" s="617">
        <v>25</v>
      </c>
      <c r="G65" s="618">
        <v>2</v>
      </c>
      <c r="H65" s="617">
        <v>12</v>
      </c>
      <c r="I65" s="617">
        <v>12</v>
      </c>
      <c r="J65" s="607" t="s">
        <v>42</v>
      </c>
      <c r="K65" s="616">
        <v>2</v>
      </c>
      <c r="L65" s="616">
        <v>20</v>
      </c>
      <c r="M65" s="616">
        <v>20</v>
      </c>
    </row>
    <row r="66" spans="1:13" ht="25.5" customHeight="1" x14ac:dyDescent="0.25">
      <c r="A66" s="982" t="s">
        <v>165</v>
      </c>
      <c r="B66" s="982" t="s">
        <v>162</v>
      </c>
      <c r="C66" s="982" t="s">
        <v>163</v>
      </c>
      <c r="D66" s="1000" t="s">
        <v>433</v>
      </c>
      <c r="E66" s="607" t="s">
        <v>2</v>
      </c>
      <c r="F66" s="617">
        <v>78.599999999999994</v>
      </c>
      <c r="G66" s="618">
        <v>79</v>
      </c>
      <c r="H66" s="617">
        <v>79</v>
      </c>
      <c r="I66" s="617">
        <v>79</v>
      </c>
      <c r="J66" s="981" t="s">
        <v>262</v>
      </c>
      <c r="K66" s="978">
        <v>27</v>
      </c>
      <c r="L66" s="978">
        <v>27</v>
      </c>
      <c r="M66" s="978">
        <v>27</v>
      </c>
    </row>
    <row r="67" spans="1:13" ht="23.25" customHeight="1" x14ac:dyDescent="0.25">
      <c r="A67" s="982"/>
      <c r="B67" s="982"/>
      <c r="C67" s="982"/>
      <c r="D67" s="1000"/>
      <c r="E67" s="607" t="s">
        <v>18</v>
      </c>
      <c r="F67" s="617">
        <v>1176.9000000000001</v>
      </c>
      <c r="G67" s="618">
        <v>1176.9000000000001</v>
      </c>
      <c r="H67" s="617">
        <v>1176.9000000000001</v>
      </c>
      <c r="I67" s="617">
        <v>1176.9000000000001</v>
      </c>
      <c r="J67" s="981"/>
      <c r="K67" s="979"/>
      <c r="L67" s="979"/>
      <c r="M67" s="979"/>
    </row>
    <row r="68" spans="1:13" ht="22.5" customHeight="1" x14ac:dyDescent="0.25">
      <c r="A68" s="982"/>
      <c r="B68" s="982"/>
      <c r="C68" s="982"/>
      <c r="D68" s="1000"/>
      <c r="E68" s="607" t="s">
        <v>22</v>
      </c>
      <c r="F68" s="617">
        <v>0.5</v>
      </c>
      <c r="G68" s="618">
        <v>1</v>
      </c>
      <c r="H68" s="617">
        <v>0.5</v>
      </c>
      <c r="I68" s="617">
        <v>0.5</v>
      </c>
      <c r="J68" s="981"/>
      <c r="K68" s="980"/>
      <c r="L68" s="980"/>
      <c r="M68" s="980"/>
    </row>
    <row r="69" spans="1:13" ht="44.25" customHeight="1" x14ac:dyDescent="0.25">
      <c r="A69" s="610" t="s">
        <v>165</v>
      </c>
      <c r="B69" s="610" t="s">
        <v>162</v>
      </c>
      <c r="C69" s="610" t="s">
        <v>164</v>
      </c>
      <c r="D69" s="612" t="s">
        <v>82</v>
      </c>
      <c r="E69" s="612" t="s">
        <v>18</v>
      </c>
      <c r="F69" s="125">
        <v>46.5</v>
      </c>
      <c r="G69" s="437">
        <v>46.5</v>
      </c>
      <c r="H69" s="125">
        <v>50</v>
      </c>
      <c r="I69" s="125">
        <v>50</v>
      </c>
      <c r="J69" s="607" t="s">
        <v>1132</v>
      </c>
      <c r="K69" s="616">
        <v>100</v>
      </c>
      <c r="L69" s="616">
        <v>100</v>
      </c>
      <c r="M69" s="616">
        <v>100</v>
      </c>
    </row>
    <row r="70" spans="1:13" ht="36.75" customHeight="1" x14ac:dyDescent="0.25">
      <c r="A70" s="610" t="s">
        <v>165</v>
      </c>
      <c r="B70" s="610" t="s">
        <v>162</v>
      </c>
      <c r="C70" s="610" t="s">
        <v>165</v>
      </c>
      <c r="D70" s="612" t="s">
        <v>36</v>
      </c>
      <c r="E70" s="612" t="s">
        <v>18</v>
      </c>
      <c r="F70" s="125">
        <v>30.1</v>
      </c>
      <c r="G70" s="437">
        <v>30.1</v>
      </c>
      <c r="H70" s="125">
        <v>30.1</v>
      </c>
      <c r="I70" s="125">
        <v>30.1</v>
      </c>
      <c r="J70" s="607" t="s">
        <v>98</v>
      </c>
      <c r="K70" s="616">
        <v>1</v>
      </c>
      <c r="L70" s="616">
        <v>1</v>
      </c>
      <c r="M70" s="616">
        <v>1</v>
      </c>
    </row>
    <row r="71" spans="1:13" ht="57" customHeight="1" x14ac:dyDescent="0.25">
      <c r="A71" s="610" t="s">
        <v>165</v>
      </c>
      <c r="B71" s="610" t="s">
        <v>162</v>
      </c>
      <c r="C71" s="610" t="s">
        <v>166</v>
      </c>
      <c r="D71" s="612" t="s">
        <v>621</v>
      </c>
      <c r="E71" s="612" t="s">
        <v>2</v>
      </c>
      <c r="F71" s="125">
        <v>0</v>
      </c>
      <c r="G71" s="437">
        <v>26</v>
      </c>
      <c r="H71" s="125">
        <v>18</v>
      </c>
      <c r="I71" s="125">
        <v>0</v>
      </c>
      <c r="J71" s="611" t="s">
        <v>1065</v>
      </c>
      <c r="K71" s="619" t="s">
        <v>197</v>
      </c>
      <c r="L71" s="619" t="s">
        <v>1066</v>
      </c>
      <c r="M71" s="616"/>
    </row>
    <row r="72" spans="1:13" ht="39.75" customHeight="1" x14ac:dyDescent="0.25">
      <c r="A72" s="610" t="s">
        <v>165</v>
      </c>
      <c r="B72" s="610" t="s">
        <v>162</v>
      </c>
      <c r="C72" s="610" t="s">
        <v>167</v>
      </c>
      <c r="D72" s="613" t="s">
        <v>706</v>
      </c>
      <c r="E72" s="612" t="s">
        <v>2</v>
      </c>
      <c r="F72" s="617">
        <v>190</v>
      </c>
      <c r="G72" s="618">
        <v>167.4</v>
      </c>
      <c r="H72" s="617">
        <v>167.4</v>
      </c>
      <c r="I72" s="617">
        <v>167.4</v>
      </c>
      <c r="J72" s="607" t="s">
        <v>434</v>
      </c>
      <c r="K72" s="619">
        <v>67</v>
      </c>
      <c r="L72" s="619">
        <v>67</v>
      </c>
      <c r="M72" s="619">
        <v>67</v>
      </c>
    </row>
    <row r="73" spans="1:13" ht="39.75" customHeight="1" x14ac:dyDescent="0.25">
      <c r="A73" s="610" t="s">
        <v>165</v>
      </c>
      <c r="B73" s="610" t="s">
        <v>162</v>
      </c>
      <c r="C73" s="610" t="s">
        <v>168</v>
      </c>
      <c r="D73" s="613" t="s">
        <v>705</v>
      </c>
      <c r="E73" s="612" t="s">
        <v>2</v>
      </c>
      <c r="F73" s="617">
        <v>10</v>
      </c>
      <c r="G73" s="618">
        <v>10</v>
      </c>
      <c r="H73" s="617">
        <v>10</v>
      </c>
      <c r="I73" s="617">
        <v>10</v>
      </c>
      <c r="J73" s="607" t="s">
        <v>434</v>
      </c>
      <c r="K73" s="619">
        <v>54</v>
      </c>
      <c r="L73" s="619">
        <v>64</v>
      </c>
      <c r="M73" s="619">
        <v>74</v>
      </c>
    </row>
    <row r="74" spans="1:13" ht="17.25" customHeight="1" x14ac:dyDescent="0.25">
      <c r="A74" s="342" t="s">
        <v>165</v>
      </c>
      <c r="B74" s="342" t="s">
        <v>163</v>
      </c>
      <c r="C74" s="994" t="s">
        <v>154</v>
      </c>
      <c r="D74" s="994"/>
      <c r="E74" s="994"/>
      <c r="F74" s="120">
        <f t="shared" ref="F74:I74" si="9">SUM(F65:F73)</f>
        <v>1557.6</v>
      </c>
      <c r="G74" s="120">
        <f t="shared" ref="G74" si="10">SUM(G65:G73)</f>
        <v>1538.9</v>
      </c>
      <c r="H74" s="120">
        <f t="shared" si="9"/>
        <v>1543.9</v>
      </c>
      <c r="I74" s="120">
        <f t="shared" si="9"/>
        <v>1525.9</v>
      </c>
      <c r="J74" s="607"/>
      <c r="K74" s="616"/>
      <c r="L74" s="616"/>
      <c r="M74" s="616"/>
    </row>
    <row r="75" spans="1:13" ht="15.75" customHeight="1" x14ac:dyDescent="0.25">
      <c r="A75" s="342" t="s">
        <v>165</v>
      </c>
      <c r="B75" s="992" t="s">
        <v>155</v>
      </c>
      <c r="C75" s="992"/>
      <c r="D75" s="992"/>
      <c r="E75" s="992"/>
      <c r="F75" s="117">
        <f t="shared" ref="F75:I75" si="11">+F74</f>
        <v>1557.6</v>
      </c>
      <c r="G75" s="117">
        <f t="shared" ref="G75" si="12">+G74</f>
        <v>1538.9</v>
      </c>
      <c r="H75" s="117">
        <f t="shared" si="11"/>
        <v>1543.9</v>
      </c>
      <c r="I75" s="117">
        <f t="shared" si="11"/>
        <v>1525.9</v>
      </c>
      <c r="J75" s="607"/>
      <c r="K75" s="616"/>
      <c r="L75" s="616"/>
      <c r="M75" s="616"/>
    </row>
    <row r="76" spans="1:13" ht="21.75" customHeight="1" x14ac:dyDescent="0.25">
      <c r="A76" s="1005" t="s">
        <v>156</v>
      </c>
      <c r="B76" s="1005"/>
      <c r="C76" s="1005"/>
      <c r="D76" s="1005"/>
      <c r="E76" s="1005"/>
      <c r="F76" s="53">
        <f t="shared" ref="F76:I76" si="13">+F75+F62+F57+F48</f>
        <v>9947.4</v>
      </c>
      <c r="G76" s="53">
        <f t="shared" si="13"/>
        <v>10034.700000000001</v>
      </c>
      <c r="H76" s="53">
        <f t="shared" si="13"/>
        <v>11070.4</v>
      </c>
      <c r="I76" s="53">
        <f t="shared" si="13"/>
        <v>11063.4</v>
      </c>
      <c r="J76" s="624"/>
      <c r="K76" s="625"/>
      <c r="L76" s="625"/>
      <c r="M76" s="625"/>
    </row>
    <row r="77" spans="1:13" ht="16.5" customHeight="1" x14ac:dyDescent="0.25">
      <c r="A77" s="1006" t="s">
        <v>157</v>
      </c>
      <c r="B77" s="1006"/>
      <c r="C77" s="1006"/>
      <c r="D77" s="1006"/>
      <c r="E77" s="1006"/>
      <c r="F77" s="617"/>
      <c r="G77" s="617"/>
      <c r="H77" s="617"/>
      <c r="I77" s="617"/>
      <c r="J77" s="624"/>
      <c r="K77" s="625"/>
      <c r="L77" s="625"/>
      <c r="M77" s="625"/>
    </row>
    <row r="78" spans="1:13" ht="19.5" customHeight="1" x14ac:dyDescent="0.25">
      <c r="A78" s="665" t="s">
        <v>20</v>
      </c>
      <c r="B78" s="665"/>
      <c r="C78" s="665"/>
      <c r="D78" s="665"/>
      <c r="E78" s="665"/>
      <c r="F78" s="54">
        <f t="shared" ref="F78:I78" si="14">SUM(F79:F84)</f>
        <v>9947.4</v>
      </c>
      <c r="G78" s="54">
        <f t="shared" si="14"/>
        <v>10034.699999999999</v>
      </c>
      <c r="H78" s="54">
        <f t="shared" si="14"/>
        <v>11070.4</v>
      </c>
      <c r="I78" s="54">
        <f t="shared" si="14"/>
        <v>11063.4</v>
      </c>
      <c r="J78" s="624"/>
      <c r="K78" s="625"/>
      <c r="L78" s="625"/>
      <c r="M78" s="625"/>
    </row>
    <row r="79" spans="1:13" ht="15" customHeight="1" x14ac:dyDescent="0.25">
      <c r="A79" s="997" t="s">
        <v>226</v>
      </c>
      <c r="B79" s="997"/>
      <c r="C79" s="997"/>
      <c r="D79" s="997"/>
      <c r="E79" s="997"/>
      <c r="F79" s="617">
        <f t="shared" ref="F79:I79" si="15">+F72+F66+F65+F60+F55+F54+F51+F43+F39+F38+F37+F34+F18+F17+F12+F71+F73+F40+F20+F41</f>
        <v>7121</v>
      </c>
      <c r="G79" s="618">
        <f t="shared" si="15"/>
        <v>7209.4</v>
      </c>
      <c r="H79" s="617">
        <f t="shared" si="15"/>
        <v>7840.2000000000007</v>
      </c>
      <c r="I79" s="617">
        <f t="shared" si="15"/>
        <v>8420.2000000000007</v>
      </c>
      <c r="J79" s="624"/>
      <c r="K79" s="625"/>
      <c r="L79" s="625"/>
      <c r="M79" s="625"/>
    </row>
    <row r="80" spans="1:13" ht="12.75" customHeight="1" x14ac:dyDescent="0.25">
      <c r="A80" s="997" t="s">
        <v>227</v>
      </c>
      <c r="B80" s="997"/>
      <c r="C80" s="997"/>
      <c r="D80" s="997"/>
      <c r="E80" s="997"/>
      <c r="F80" s="617">
        <f>+F70+F69+F67+F33+F32+F31+F30+F29+F28+F27+F26+F25+F24+F23+F45+F44+F46</f>
        <v>1587.7999999999997</v>
      </c>
      <c r="G80" s="618">
        <f>+G70+G69+G67+G33+G32+G31+G30+G29+G28+G27+G26+G25+G24+G23+G45+G44+G46</f>
        <v>1586.1999999999996</v>
      </c>
      <c r="H80" s="617">
        <f>+H70+H69+H67+H33+H32+H31+H30+H29+H28+H27+H26+H25+H24+H23+H45+H44+H46</f>
        <v>1558.6999999999996</v>
      </c>
      <c r="I80" s="617">
        <f>+I70+I69+I67+I33+I32+I31+I30+I29+I28+I27+I26+I25+I24+I23+I45+I44+I46</f>
        <v>1558.6999999999996</v>
      </c>
      <c r="J80" s="624"/>
      <c r="K80" s="624"/>
      <c r="L80" s="624"/>
      <c r="M80" s="624"/>
    </row>
    <row r="81" spans="1:13" ht="12.75" customHeight="1" x14ac:dyDescent="0.25">
      <c r="A81" s="997" t="s">
        <v>228</v>
      </c>
      <c r="B81" s="997"/>
      <c r="C81" s="997"/>
      <c r="D81" s="997"/>
      <c r="E81" s="997"/>
      <c r="F81" s="617"/>
      <c r="G81" s="618"/>
      <c r="H81" s="617"/>
      <c r="I81" s="617"/>
      <c r="J81" s="624"/>
      <c r="K81" s="625"/>
      <c r="L81" s="625"/>
      <c r="M81" s="625"/>
    </row>
    <row r="82" spans="1:13" ht="12.75" customHeight="1" x14ac:dyDescent="0.25">
      <c r="A82" s="997" t="s">
        <v>229</v>
      </c>
      <c r="B82" s="997"/>
      <c r="C82" s="997"/>
      <c r="D82" s="997"/>
      <c r="E82" s="997"/>
      <c r="F82" s="617">
        <f>+F15+F19+F68</f>
        <v>68.900000000000006</v>
      </c>
      <c r="G82" s="618">
        <f>+G15+G19+G68</f>
        <v>69.400000000000006</v>
      </c>
      <c r="H82" s="617">
        <f>+H15+H19+H68</f>
        <v>68.900000000000006</v>
      </c>
      <c r="I82" s="617">
        <f>+I15+I19+I68</f>
        <v>68.900000000000006</v>
      </c>
      <c r="J82" s="624"/>
      <c r="K82" s="625"/>
      <c r="L82" s="625"/>
      <c r="M82" s="625"/>
    </row>
    <row r="83" spans="1:13" ht="14.25" customHeight="1" x14ac:dyDescent="0.25">
      <c r="A83" s="997" t="s">
        <v>230</v>
      </c>
      <c r="B83" s="997"/>
      <c r="C83" s="997"/>
      <c r="D83" s="997"/>
      <c r="E83" s="997"/>
      <c r="F83" s="617">
        <f>+F42</f>
        <v>1169.7</v>
      </c>
      <c r="G83" s="618">
        <f>+G42</f>
        <v>1169.7</v>
      </c>
      <c r="H83" s="617">
        <f>+H42</f>
        <v>1602.6</v>
      </c>
      <c r="I83" s="617">
        <f>+I42</f>
        <v>1015.6</v>
      </c>
      <c r="J83" s="624"/>
      <c r="K83" s="625"/>
      <c r="L83" s="625"/>
      <c r="M83" s="625"/>
    </row>
    <row r="84" spans="1:13" ht="12.75" customHeight="1" x14ac:dyDescent="0.25">
      <c r="A84" s="997" t="s">
        <v>231</v>
      </c>
      <c r="B84" s="997"/>
      <c r="C84" s="997"/>
      <c r="D84" s="997"/>
      <c r="E84" s="997"/>
      <c r="F84" s="617"/>
      <c r="G84" s="618"/>
      <c r="H84" s="617"/>
      <c r="I84" s="617"/>
      <c r="J84" s="624"/>
      <c r="K84" s="625"/>
      <c r="L84" s="625"/>
      <c r="M84" s="625"/>
    </row>
    <row r="85" spans="1:13" ht="15" customHeight="1" x14ac:dyDescent="0.25">
      <c r="A85" s="998" t="s">
        <v>19</v>
      </c>
      <c r="B85" s="998"/>
      <c r="C85" s="998"/>
      <c r="D85" s="998"/>
      <c r="E85" s="998"/>
      <c r="F85" s="55">
        <f t="shared" ref="F85:I85" si="16">SUM(F86:F89)</f>
        <v>0</v>
      </c>
      <c r="G85" s="55">
        <f t="shared" si="16"/>
        <v>0</v>
      </c>
      <c r="H85" s="55">
        <f t="shared" si="16"/>
        <v>0</v>
      </c>
      <c r="I85" s="55">
        <f t="shared" si="16"/>
        <v>0</v>
      </c>
      <c r="J85" s="624"/>
      <c r="K85" s="625"/>
      <c r="L85" s="625"/>
      <c r="M85" s="625"/>
    </row>
    <row r="86" spans="1:13" ht="14.25" customHeight="1" x14ac:dyDescent="0.25">
      <c r="A86" s="997" t="s">
        <v>232</v>
      </c>
      <c r="B86" s="997"/>
      <c r="C86" s="997"/>
      <c r="D86" s="997"/>
      <c r="E86" s="997"/>
      <c r="F86" s="617"/>
      <c r="G86" s="618"/>
      <c r="H86" s="617"/>
      <c r="I86" s="617"/>
      <c r="J86" s="624"/>
      <c r="K86" s="625"/>
      <c r="L86" s="625"/>
      <c r="M86" s="625"/>
    </row>
    <row r="87" spans="1:13" ht="12.75" customHeight="1" x14ac:dyDescent="0.25">
      <c r="A87" s="997" t="s">
        <v>233</v>
      </c>
      <c r="B87" s="997"/>
      <c r="C87" s="997"/>
      <c r="D87" s="997"/>
      <c r="E87" s="997"/>
      <c r="F87" s="617"/>
      <c r="G87" s="618"/>
      <c r="H87" s="617"/>
      <c r="I87" s="617"/>
      <c r="J87" s="624"/>
      <c r="K87" s="625"/>
      <c r="L87" s="625"/>
      <c r="M87" s="625"/>
    </row>
    <row r="88" spans="1:13" ht="12.75" customHeight="1" x14ac:dyDescent="0.25">
      <c r="A88" s="997" t="s">
        <v>234</v>
      </c>
      <c r="B88" s="997"/>
      <c r="C88" s="997"/>
      <c r="D88" s="997"/>
      <c r="E88" s="997"/>
      <c r="F88" s="617"/>
      <c r="G88" s="618"/>
      <c r="H88" s="617"/>
      <c r="I88" s="617"/>
      <c r="J88" s="624"/>
      <c r="K88" s="625"/>
      <c r="L88" s="625"/>
      <c r="M88" s="625"/>
    </row>
    <row r="89" spans="1:13" ht="12.75" customHeight="1" x14ac:dyDescent="0.25">
      <c r="A89" s="997" t="s">
        <v>235</v>
      </c>
      <c r="B89" s="997"/>
      <c r="C89" s="997"/>
      <c r="D89" s="997"/>
      <c r="E89" s="997"/>
      <c r="F89" s="626"/>
      <c r="G89" s="627"/>
      <c r="H89" s="626"/>
      <c r="I89" s="626"/>
      <c r="J89" s="624"/>
      <c r="K89" s="625"/>
      <c r="L89" s="625"/>
      <c r="M89" s="625"/>
    </row>
    <row r="90" spans="1:13" s="240" customFormat="1" x14ac:dyDescent="0.25">
      <c r="A90" s="628" t="s">
        <v>1023</v>
      </c>
      <c r="B90" s="628"/>
      <c r="C90" s="628"/>
      <c r="D90" s="628"/>
      <c r="E90" s="628"/>
      <c r="F90" s="628"/>
      <c r="G90" s="628"/>
      <c r="H90" s="628"/>
      <c r="I90" s="129"/>
      <c r="J90" s="129"/>
      <c r="K90" s="519"/>
      <c r="L90" s="519"/>
      <c r="M90" s="519"/>
    </row>
    <row r="91" spans="1:13" x14ac:dyDescent="0.25">
      <c r="F91" s="13"/>
      <c r="G91" s="13"/>
      <c r="H91" s="13"/>
      <c r="I91" s="13"/>
    </row>
    <row r="92" spans="1:13" x14ac:dyDescent="0.25">
      <c r="F92" s="13"/>
      <c r="G92" s="13"/>
      <c r="H92" s="13"/>
      <c r="I92" s="13"/>
    </row>
    <row r="93" spans="1:13" x14ac:dyDescent="0.25">
      <c r="F93" s="13"/>
      <c r="G93" s="13"/>
      <c r="H93" s="13"/>
      <c r="I93" s="13"/>
    </row>
    <row r="94" spans="1:13" x14ac:dyDescent="0.25">
      <c r="F94" s="13"/>
      <c r="G94" s="13"/>
      <c r="H94" s="13"/>
      <c r="I94" s="13"/>
    </row>
  </sheetData>
  <mergeCells count="109">
    <mergeCell ref="L66:L68"/>
    <mergeCell ref="C33:C34"/>
    <mergeCell ref="A43:A44"/>
    <mergeCell ref="M66:M68"/>
    <mergeCell ref="I12:I14"/>
    <mergeCell ref="L43:L44"/>
    <mergeCell ref="J43:J44"/>
    <mergeCell ref="C50:J50"/>
    <mergeCell ref="B58:J58"/>
    <mergeCell ref="C56:E56"/>
    <mergeCell ref="B49:J49"/>
    <mergeCell ref="B57:E57"/>
    <mergeCell ref="L18:L19"/>
    <mergeCell ref="C18:C19"/>
    <mergeCell ref="L33:L34"/>
    <mergeCell ref="J33:J34"/>
    <mergeCell ref="D33:D34"/>
    <mergeCell ref="G12:G14"/>
    <mergeCell ref="G15:G16"/>
    <mergeCell ref="K18:K19"/>
    <mergeCell ref="K33:K34"/>
    <mergeCell ref="K39:K42"/>
    <mergeCell ref="K43:K44"/>
    <mergeCell ref="B33:B34"/>
    <mergeCell ref="F4:F8"/>
    <mergeCell ref="F12:F14"/>
    <mergeCell ref="F15:F16"/>
    <mergeCell ref="A9:J9"/>
    <mergeCell ref="B18:B19"/>
    <mergeCell ref="A18:A19"/>
    <mergeCell ref="J4:M4"/>
    <mergeCell ref="C4:C8"/>
    <mergeCell ref="L39:L42"/>
    <mergeCell ref="L6:L8"/>
    <mergeCell ref="E4:E8"/>
    <mergeCell ref="G4:G8"/>
    <mergeCell ref="K6:K8"/>
    <mergeCell ref="H12:H14"/>
    <mergeCell ref="A12:A16"/>
    <mergeCell ref="A89:E89"/>
    <mergeCell ref="D18:D19"/>
    <mergeCell ref="A2:M2"/>
    <mergeCell ref="C74:E74"/>
    <mergeCell ref="C64:J64"/>
    <mergeCell ref="C52:E52"/>
    <mergeCell ref="C53:J53"/>
    <mergeCell ref="A33:A34"/>
    <mergeCell ref="J5:J8"/>
    <mergeCell ref="B62:E62"/>
    <mergeCell ref="D12:D16"/>
    <mergeCell ref="A4:A8"/>
    <mergeCell ref="B12:B16"/>
    <mergeCell ref="E12:E14"/>
    <mergeCell ref="B10:J10"/>
    <mergeCell ref="C12:C16"/>
    <mergeCell ref="B4:B8"/>
    <mergeCell ref="D4:D8"/>
    <mergeCell ref="C11:M11"/>
    <mergeCell ref="C39:C42"/>
    <mergeCell ref="B63:J63"/>
    <mergeCell ref="H15:H16"/>
    <mergeCell ref="M43:M44"/>
    <mergeCell ref="A87:E87"/>
    <mergeCell ref="A84:E84"/>
    <mergeCell ref="A85:E85"/>
    <mergeCell ref="A86:E86"/>
    <mergeCell ref="A83:E83"/>
    <mergeCell ref="A79:E79"/>
    <mergeCell ref="B39:B42"/>
    <mergeCell ref="B48:E48"/>
    <mergeCell ref="D66:D68"/>
    <mergeCell ref="A66:A68"/>
    <mergeCell ref="C61:E61"/>
    <mergeCell ref="C66:C68"/>
    <mergeCell ref="D43:D44"/>
    <mergeCell ref="C43:C44"/>
    <mergeCell ref="B43:B44"/>
    <mergeCell ref="A81:E81"/>
    <mergeCell ref="A78:E78"/>
    <mergeCell ref="A80:E80"/>
    <mergeCell ref="A76:E76"/>
    <mergeCell ref="B75:E75"/>
    <mergeCell ref="A77:E77"/>
    <mergeCell ref="A82:E82"/>
    <mergeCell ref="A39:A42"/>
    <mergeCell ref="A90:H90"/>
    <mergeCell ref="K66:K68"/>
    <mergeCell ref="J66:J68"/>
    <mergeCell ref="B66:B68"/>
    <mergeCell ref="K1:M1"/>
    <mergeCell ref="M39:M42"/>
    <mergeCell ref="E15:E16"/>
    <mergeCell ref="I4:I8"/>
    <mergeCell ref="M6:M8"/>
    <mergeCell ref="M18:M19"/>
    <mergeCell ref="M33:M34"/>
    <mergeCell ref="J18:J19"/>
    <mergeCell ref="C22:J22"/>
    <mergeCell ref="C21:E21"/>
    <mergeCell ref="C36:J36"/>
    <mergeCell ref="J39:J42"/>
    <mergeCell ref="C47:E47"/>
    <mergeCell ref="D39:D42"/>
    <mergeCell ref="C59:J59"/>
    <mergeCell ref="I15:I16"/>
    <mergeCell ref="C35:E35"/>
    <mergeCell ref="J3:M3"/>
    <mergeCell ref="H4:H8"/>
    <mergeCell ref="A88:E88"/>
  </mergeCells>
  <phoneticPr fontId="17" type="noConversion"/>
  <pageMargins left="0.19685039370078741" right="0.19685039370078741" top="0.19685039370078741" bottom="0.19685039370078741" header="0" footer="0"/>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J23"/>
  <sheetViews>
    <sheetView zoomScaleNormal="100" workbookViewId="0"/>
  </sheetViews>
  <sheetFormatPr defaultColWidth="9.109375" defaultRowHeight="15.6" x14ac:dyDescent="0.3"/>
  <cols>
    <col min="1" max="3" width="9.109375" style="260"/>
    <col min="4" max="4" width="13" style="260" customWidth="1"/>
    <col min="5" max="5" width="24" style="260" customWidth="1"/>
    <col min="6" max="6" width="18.33203125" style="260" customWidth="1"/>
    <col min="7" max="7" width="14.5546875" style="426" customWidth="1"/>
    <col min="8" max="8" width="15.109375" style="260" customWidth="1"/>
    <col min="9" max="9" width="15.44140625" style="260" customWidth="1"/>
    <col min="10" max="10" width="47.44140625" style="4" customWidth="1"/>
    <col min="11" max="16384" width="9.109375" style="4"/>
  </cols>
  <sheetData>
    <row r="1" spans="1:10" ht="19.5" customHeight="1" x14ac:dyDescent="0.3">
      <c r="F1" s="261"/>
      <c r="G1" s="424"/>
      <c r="H1" s="261"/>
      <c r="I1" s="535" t="s">
        <v>692</v>
      </c>
    </row>
    <row r="2" spans="1:10" ht="21" customHeight="1" x14ac:dyDescent="0.25">
      <c r="A2" s="1038" t="s">
        <v>769</v>
      </c>
      <c r="B2" s="1038"/>
      <c r="C2" s="1038"/>
      <c r="D2" s="1038"/>
      <c r="E2" s="1038"/>
      <c r="F2" s="1038"/>
      <c r="G2" s="1038"/>
      <c r="H2" s="1038"/>
      <c r="I2" s="1038"/>
    </row>
    <row r="3" spans="1:10" x14ac:dyDescent="0.25">
      <c r="A3" s="344"/>
      <c r="B3" s="344"/>
      <c r="C3" s="344"/>
      <c r="D3" s="344"/>
      <c r="E3" s="344"/>
      <c r="F3" s="344"/>
      <c r="G3" s="425"/>
      <c r="H3" s="344"/>
      <c r="I3" s="503" t="s">
        <v>260</v>
      </c>
    </row>
    <row r="4" spans="1:10" ht="12.75" customHeight="1" x14ac:dyDescent="0.25">
      <c r="A4" s="1040" t="s">
        <v>147</v>
      </c>
      <c r="B4" s="1040"/>
      <c r="C4" s="1040"/>
      <c r="D4" s="1040"/>
      <c r="E4" s="1040"/>
      <c r="F4" s="1039" t="s">
        <v>1067</v>
      </c>
      <c r="G4" s="1030" t="s">
        <v>909</v>
      </c>
      <c r="H4" s="1039" t="s">
        <v>647</v>
      </c>
      <c r="I4" s="1039" t="s">
        <v>731</v>
      </c>
    </row>
    <row r="5" spans="1:10" ht="12.75" customHeight="1" x14ac:dyDescent="0.25">
      <c r="A5" s="1040"/>
      <c r="B5" s="1040"/>
      <c r="C5" s="1040"/>
      <c r="D5" s="1040"/>
      <c r="E5" s="1040"/>
      <c r="F5" s="1039"/>
      <c r="G5" s="1030"/>
      <c r="H5" s="1039"/>
      <c r="I5" s="1039"/>
    </row>
    <row r="6" spans="1:10" ht="13.2" x14ac:dyDescent="0.25">
      <c r="A6" s="1040"/>
      <c r="B6" s="1040"/>
      <c r="C6" s="1040"/>
      <c r="D6" s="1040"/>
      <c r="E6" s="1040"/>
      <c r="F6" s="1039"/>
      <c r="G6" s="1030"/>
      <c r="H6" s="1039"/>
      <c r="I6" s="1039"/>
    </row>
    <row r="7" spans="1:10" ht="13.2" x14ac:dyDescent="0.25">
      <c r="A7" s="1040"/>
      <c r="B7" s="1040"/>
      <c r="C7" s="1040"/>
      <c r="D7" s="1040"/>
      <c r="E7" s="1040"/>
      <c r="F7" s="1039"/>
      <c r="G7" s="1030"/>
      <c r="H7" s="1039"/>
      <c r="I7" s="1039"/>
    </row>
    <row r="8" spans="1:10" ht="13.2" x14ac:dyDescent="0.25">
      <c r="A8" s="1040"/>
      <c r="B8" s="1040"/>
      <c r="C8" s="1040"/>
      <c r="D8" s="1040"/>
      <c r="E8" s="1040"/>
      <c r="F8" s="1039"/>
      <c r="G8" s="1030"/>
      <c r="H8" s="1039"/>
      <c r="I8" s="1039"/>
    </row>
    <row r="9" spans="1:10" ht="20.25" customHeight="1" x14ac:dyDescent="0.25">
      <c r="A9" s="1027" t="s">
        <v>300</v>
      </c>
      <c r="B9" s="1028"/>
      <c r="C9" s="1028"/>
      <c r="D9" s="1028"/>
      <c r="E9" s="1029"/>
      <c r="F9" s="53">
        <f>+'01šviet.'!F74+'02sveikat.'!F65+'03social.'!F90+'04sport.'!F50+'05kultura'!F93+'06turizm_paveld'!F57+'07Infrastr.'!F174+'08aplinkosauga'!F53+'09ž.ū.'!F37+'10verslas'!F30+'11valdym.'!F76</f>
        <v>97096.299999999988</v>
      </c>
      <c r="G9" s="53">
        <f>+'01šviet.'!G74+'02sveikat.'!G65+'03social.'!G90+'04sport.'!G50+'05kultura'!G93+'06turizm_paveld'!G57+'07Infrastr.'!G174+'08aplinkosauga'!G53+'09ž.ū.'!G37+'10verslas'!G30+'11valdym.'!G76</f>
        <v>97469.1</v>
      </c>
      <c r="H9" s="53">
        <f>+'01šviet.'!H74+'02sveikat.'!H65+'03social.'!H90+'04sport.'!H50+'05kultura'!H93+'06turizm_paveld'!H57+'07Infrastr.'!H174+'08aplinkosauga'!H53+'09ž.ū.'!H37+'10verslas'!H30+'11valdym.'!H76</f>
        <v>101543.59999999998</v>
      </c>
      <c r="I9" s="53">
        <f>+'01šviet.'!I74+'02sveikat.'!I65+'03social.'!I90+'04sport.'!I50+'05kultura'!I93+'06turizm_paveld'!I57+'07Infrastr.'!I174+'08aplinkosauga'!I53+'09ž.ū.'!I37+'10verslas'!I30+'11valdym.'!I76</f>
        <v>99184.7</v>
      </c>
      <c r="J9" s="536"/>
    </row>
    <row r="10" spans="1:10" ht="21" customHeight="1" x14ac:dyDescent="0.25">
      <c r="A10" s="1041" t="s">
        <v>157</v>
      </c>
      <c r="B10" s="1042"/>
      <c r="C10" s="1042"/>
      <c r="D10" s="1042"/>
      <c r="E10" s="1043"/>
      <c r="F10" s="525">
        <f>+F9-F11-F18</f>
        <v>0</v>
      </c>
      <c r="G10" s="525">
        <f t="shared" ref="G10:I10" si="0">+G9-G11-G18</f>
        <v>0</v>
      </c>
      <c r="H10" s="525">
        <f t="shared" si="0"/>
        <v>0</v>
      </c>
      <c r="I10" s="525">
        <f t="shared" si="0"/>
        <v>0</v>
      </c>
    </row>
    <row r="11" spans="1:10" ht="20.25" customHeight="1" x14ac:dyDescent="0.25">
      <c r="A11" s="1032" t="s">
        <v>20</v>
      </c>
      <c r="B11" s="1033"/>
      <c r="C11" s="1033"/>
      <c r="D11" s="1033"/>
      <c r="E11" s="1034"/>
      <c r="F11" s="53">
        <f>+'01šviet.'!F76+'02sveikat.'!F67+'03social.'!F92+'04sport.'!F52+'05kultura'!F95+'06turizm_paveld'!F59+'07Infrastr.'!F176+'08aplinkosauga'!F55+'09ž.ū.'!F39+'10verslas'!F32+'11valdym.'!F78</f>
        <v>74832.3</v>
      </c>
      <c r="G11" s="53">
        <f>+'01šviet.'!G76+'02sveikat.'!G67+'03social.'!G92+'04sport.'!G52+'05kultura'!G95+'06turizm_paveld'!G59+'07Infrastr.'!G176+'08aplinkosauga'!G55+'09ž.ū.'!G39+'10verslas'!G32+'11valdym.'!G78</f>
        <v>77468.399999999994</v>
      </c>
      <c r="H11" s="53">
        <f>+'01šviet.'!H76+'02sveikat.'!H67+'03social.'!H92+'04sport.'!H52+'05kultura'!H95+'06turizm_paveld'!H59+'07Infrastr.'!H176+'08aplinkosauga'!H55+'09ž.ū.'!H39+'10verslas'!H32+'11valdym.'!H78</f>
        <v>84609.8</v>
      </c>
      <c r="I11" s="53">
        <f>+'01šviet.'!I76+'02sveikat.'!I67+'03social.'!I92+'04sport.'!I52+'05kultura'!I95+'06turizm_paveld'!I59+'07Infrastr.'!I176+'08aplinkosauga'!I55+'09ž.ū.'!I39+'10verslas'!I32+'11valdym.'!I78</f>
        <v>81584.3</v>
      </c>
    </row>
    <row r="12" spans="1:10" ht="20.25" customHeight="1" x14ac:dyDescent="0.25">
      <c r="A12" s="1024" t="s">
        <v>851</v>
      </c>
      <c r="B12" s="1025"/>
      <c r="C12" s="1025"/>
      <c r="D12" s="1025"/>
      <c r="E12" s="1026"/>
      <c r="F12" s="194">
        <f>+'01šviet.'!F77+'02sveikat.'!F68+'03social.'!F93+'04sport.'!F53+'05kultura'!F96+'06turizm_paveld'!F60+'07Infrastr.'!F177+'08aplinkosauga'!F56+'09ž.ū.'!F40+'10verslas'!F33+'11valdym.'!F79</f>
        <v>41767.199999999997</v>
      </c>
      <c r="G12" s="524">
        <f>+'01šviet.'!G77+'02sveikat.'!G68+'03social.'!G93+'04sport.'!G53+'05kultura'!G96+'06turizm_paveld'!G60+'07Infrastr.'!G177+'08aplinkosauga'!G56+'09ž.ū.'!G40+'10verslas'!G33+'11valdym.'!G79</f>
        <v>43571</v>
      </c>
      <c r="H12" s="194">
        <f>+'01šviet.'!H77+'02sveikat.'!H68+'03social.'!H93+'04sport.'!H53+'05kultura'!H96+'06turizm_paveld'!H60+'07Infrastr.'!H177+'08aplinkosauga'!H56+'09ž.ū.'!H40+'10verslas'!H33+'11valdym.'!H79</f>
        <v>45479.099999999991</v>
      </c>
      <c r="I12" s="194">
        <f>+'01šviet.'!I77+'02sveikat.'!I68+'03social.'!I93+'04sport.'!I53+'05kultura'!I96+'06turizm_paveld'!I60+'07Infrastr.'!I177+'08aplinkosauga'!I56+'09ž.ū.'!I40+'10verslas'!I33+'11valdym.'!I79</f>
        <v>47337.5</v>
      </c>
      <c r="J12" s="536"/>
    </row>
    <row r="13" spans="1:10" ht="20.25" customHeight="1" x14ac:dyDescent="0.25">
      <c r="A13" s="1024" t="s">
        <v>852</v>
      </c>
      <c r="B13" s="1025"/>
      <c r="C13" s="1025"/>
      <c r="D13" s="1025"/>
      <c r="E13" s="1026"/>
      <c r="F13" s="194">
        <f>+'01šviet.'!F78+'02sveikat.'!F69+'03social.'!F94+'04sport.'!F54+'05kultura'!F97+'06turizm_paveld'!F61+'07Infrastr.'!F178+'08aplinkosauga'!F57+'09ž.ū.'!F41+'10verslas'!F34+'11valdym.'!F80</f>
        <v>26155</v>
      </c>
      <c r="G13" s="524">
        <f>+'01šviet.'!G78+'02sveikat.'!G69+'03social.'!G94+'04sport.'!G54+'05kultura'!G97+'06turizm_paveld'!G61+'07Infrastr.'!G178+'08aplinkosauga'!G57+'09ž.ū.'!G41+'10verslas'!G34+'11valdym.'!G80</f>
        <v>26934.2</v>
      </c>
      <c r="H13" s="194">
        <f>+'01šviet.'!H78+'02sveikat.'!H69+'03social.'!H94+'04sport.'!H54+'05kultura'!H97+'06turizm_paveld'!H61+'07Infrastr.'!H178+'08aplinkosauga'!H57+'09ž.ū.'!H41+'10verslas'!H34+'11valdym.'!H80</f>
        <v>30762</v>
      </c>
      <c r="I13" s="194">
        <f>+'01šviet.'!I78+'02sveikat.'!I69+'03social.'!I94+'04sport.'!I54+'05kultura'!I97+'06turizm_paveld'!I61+'07Infrastr.'!I178+'08aplinkosauga'!I57+'09ž.ū.'!I41+'10verslas'!I34+'11valdym.'!I80</f>
        <v>27246.1</v>
      </c>
    </row>
    <row r="14" spans="1:10" ht="20.25" customHeight="1" x14ac:dyDescent="0.25">
      <c r="A14" s="1024" t="s">
        <v>853</v>
      </c>
      <c r="B14" s="1025"/>
      <c r="C14" s="1025"/>
      <c r="D14" s="1025"/>
      <c r="E14" s="1026"/>
      <c r="F14" s="194">
        <f>+'01šviet.'!F79+'02sveikat.'!F70+'03social.'!F95+'04sport.'!F55+'05kultura'!F98+'06turizm_paveld'!F62+'07Infrastr.'!F179+'08aplinkosauga'!F58+'09ž.ū.'!F42+'10verslas'!F35+'11valdym.'!F81</f>
        <v>455.50000000000006</v>
      </c>
      <c r="G14" s="524">
        <f>+'01šviet.'!G79+'02sveikat.'!G70+'03social.'!G95+'04sport.'!G55+'05kultura'!G98+'06turizm_paveld'!G62+'07Infrastr.'!G179+'08aplinkosauga'!G58+'09ž.ū.'!G42+'10verslas'!G35+'11valdym.'!G81</f>
        <v>455.50000000000006</v>
      </c>
      <c r="H14" s="194">
        <f>+'01šviet.'!H79+'02sveikat.'!H70+'03social.'!H95+'04sport.'!H55+'05kultura'!H98+'06turizm_paveld'!H62+'07Infrastr.'!H179+'08aplinkosauga'!H58+'09ž.ū.'!H42+'10verslas'!H35+'11valdym.'!H81</f>
        <v>426.5</v>
      </c>
      <c r="I14" s="194">
        <f>+'01šviet.'!I79+'02sveikat.'!I70+'03social.'!I95+'04sport.'!I55+'05kultura'!I98+'06turizm_paveld'!I62+'07Infrastr.'!I179+'08aplinkosauga'!I58+'09ž.ū.'!I42+'10verslas'!I35+'11valdym.'!I81</f>
        <v>421.5</v>
      </c>
      <c r="J14" s="536"/>
    </row>
    <row r="15" spans="1:10" ht="20.25" customHeight="1" x14ac:dyDescent="0.25">
      <c r="A15" s="1024" t="s">
        <v>854</v>
      </c>
      <c r="B15" s="1025"/>
      <c r="C15" s="1025"/>
      <c r="D15" s="1025"/>
      <c r="E15" s="1026"/>
      <c r="F15" s="194">
        <f>+'01šviet.'!F80+'02sveikat.'!F71+'03social.'!F96+'04sport.'!F56+'05kultura'!F99+'06turizm_paveld'!F63+'07Infrastr.'!F180+'08aplinkosauga'!F59+'09ž.ū.'!F43+'10verslas'!F36+'11valdym.'!F82</f>
        <v>1884.8999999999999</v>
      </c>
      <c r="G15" s="524">
        <f>+'01šviet.'!G80+'02sveikat.'!G71+'03social.'!G96+'04sport.'!G56+'05kultura'!G99+'06turizm_paveld'!G63+'07Infrastr.'!G180+'08aplinkosauga'!G59+'09ž.ū.'!G43+'10verslas'!G36+'11valdym.'!G82</f>
        <v>1929.7</v>
      </c>
      <c r="H15" s="194">
        <f>+'01šviet.'!H80+'02sveikat.'!H71+'03social.'!H96+'04sport.'!H56+'05kultura'!H99+'06turizm_paveld'!H63+'07Infrastr.'!H180+'08aplinkosauga'!H59+'09ž.ū.'!H43+'10verslas'!H36+'11valdym.'!H82</f>
        <v>1889.6</v>
      </c>
      <c r="I15" s="194">
        <f>+'01šviet.'!I80+'02sveikat.'!I71+'03social.'!I96+'04sport.'!I56+'05kultura'!I99+'06turizm_paveld'!I63+'07Infrastr.'!I180+'08aplinkosauga'!I59+'09ž.ū.'!I43+'10verslas'!I36+'11valdym.'!I82</f>
        <v>1893.6</v>
      </c>
    </row>
    <row r="16" spans="1:10" ht="20.25" customHeight="1" x14ac:dyDescent="0.25">
      <c r="A16" s="1024" t="s">
        <v>855</v>
      </c>
      <c r="B16" s="1025"/>
      <c r="C16" s="1025"/>
      <c r="D16" s="1025"/>
      <c r="E16" s="1026"/>
      <c r="F16" s="194">
        <f>+'01šviet.'!F81+'02sveikat.'!F72+'03social.'!F97+'04sport.'!F57+'05kultura'!F100+'06turizm_paveld'!F64+'07Infrastr.'!F181+'08aplinkosauga'!F60+'09ž.ū.'!F44+'10verslas'!F37+'11valdym.'!F83</f>
        <v>1569.7</v>
      </c>
      <c r="G16" s="524">
        <f>+'01šviet.'!G81+'02sveikat.'!G72+'03social.'!G97+'04sport.'!G57+'05kultura'!G100+'06turizm_paveld'!G64+'07Infrastr.'!G181+'08aplinkosauga'!G60+'09ž.ū.'!G44+'10verslas'!G37+'11valdym.'!G83</f>
        <v>1569.7</v>
      </c>
      <c r="H16" s="194">
        <f>+'01šviet.'!H81+'02sveikat.'!H72+'03social.'!H97+'04sport.'!H57+'05kultura'!H100+'06turizm_paveld'!H64+'07Infrastr.'!H181+'08aplinkosauga'!H60+'09ž.ū.'!H44+'10verslas'!H37+'11valdym.'!H83</f>
        <v>2902.6</v>
      </c>
      <c r="I16" s="194">
        <f>+'01šviet.'!I81+'02sveikat.'!I72+'03social.'!I97+'04sport.'!I57+'05kultura'!I100+'06turizm_paveld'!I64+'07Infrastr.'!I181+'08aplinkosauga'!I60+'09ž.ū.'!I44+'10verslas'!I37+'11valdym.'!I83</f>
        <v>1415.6</v>
      </c>
    </row>
    <row r="17" spans="1:9" ht="20.25" customHeight="1" x14ac:dyDescent="0.25">
      <c r="A17" s="1024" t="s">
        <v>856</v>
      </c>
      <c r="B17" s="1025"/>
      <c r="C17" s="1025"/>
      <c r="D17" s="1025"/>
      <c r="E17" s="1026"/>
      <c r="F17" s="194">
        <f>+'01šviet.'!F82+'02sveikat.'!F73+'03social.'!F98+'04sport.'!F58+'05kultura'!F101+'06turizm_paveld'!F65+'07Infrastr.'!F182+'08aplinkosauga'!F61+'09ž.ū.'!F45+'10verslas'!F38+'11valdym.'!F84</f>
        <v>3000</v>
      </c>
      <c r="G17" s="524">
        <f>+'01šviet.'!G82+'02sveikat.'!G73+'03social.'!G98+'04sport.'!G58+'05kultura'!G101+'06turizm_paveld'!G65+'07Infrastr.'!G182+'08aplinkosauga'!G61+'09ž.ū.'!G45+'10verslas'!G38+'11valdym.'!G84</f>
        <v>3008.2999999999997</v>
      </c>
      <c r="H17" s="194">
        <f>+'01šviet.'!H82+'02sveikat.'!H73+'03social.'!H98+'04sport.'!H58+'05kultura'!H101+'06turizm_paveld'!H65+'07Infrastr.'!H182+'08aplinkosauga'!H61+'09ž.ū.'!H45+'10verslas'!H38+'11valdym.'!H84</f>
        <v>3150</v>
      </c>
      <c r="I17" s="194">
        <f>+'01šviet.'!I82+'02sveikat.'!I73+'03social.'!I98+'04sport.'!I58+'05kultura'!I101+'06turizm_paveld'!I65+'07Infrastr.'!I182+'08aplinkosauga'!I61+'09ž.ū.'!I45+'10verslas'!I38+'11valdym.'!I84</f>
        <v>3270</v>
      </c>
    </row>
    <row r="18" spans="1:9" ht="20.25" customHeight="1" x14ac:dyDescent="0.25">
      <c r="A18" s="1035" t="s">
        <v>19</v>
      </c>
      <c r="B18" s="1036"/>
      <c r="C18" s="1036"/>
      <c r="D18" s="1036"/>
      <c r="E18" s="1037"/>
      <c r="F18" s="53">
        <f>+'01šviet.'!F83+'02sveikat.'!F74+'03social.'!F99+'04sport.'!F59+'05kultura'!F102+'06turizm_paveld'!F66+'07Infrastr.'!F183+'08aplinkosauga'!F62+'09ž.ū.'!F46+'10verslas'!F39+'11valdym.'!F85</f>
        <v>22264.000000000004</v>
      </c>
      <c r="G18" s="53">
        <f>+'01šviet.'!G83+'02sveikat.'!G74+'03social.'!G99+'04sport.'!G59+'05kultura'!G102+'06turizm_paveld'!G66+'07Infrastr.'!G183+'08aplinkosauga'!G62+'09ž.ū.'!G46+'10verslas'!G39+'11valdym.'!G85</f>
        <v>20000.7</v>
      </c>
      <c r="H18" s="53">
        <f>+'01šviet.'!H83+'02sveikat.'!H74+'03social.'!H99+'04sport.'!H59+'05kultura'!H102+'06turizm_paveld'!H66+'07Infrastr.'!H183+'08aplinkosauga'!H62+'09ž.ū.'!H46+'10verslas'!H39+'11valdym.'!H85</f>
        <v>16933.8</v>
      </c>
      <c r="I18" s="53">
        <f>+'01šviet.'!I83+'02sveikat.'!I74+'03social.'!I99+'04sport.'!I59+'05kultura'!I102+'06turizm_paveld'!I66+'07Infrastr.'!I183+'08aplinkosauga'!I62+'09ž.ū.'!I46+'10verslas'!I39+'11valdym.'!I85</f>
        <v>17600.400000000001</v>
      </c>
    </row>
    <row r="19" spans="1:9" ht="20.25" customHeight="1" x14ac:dyDescent="0.25">
      <c r="A19" s="1024" t="s">
        <v>857</v>
      </c>
      <c r="B19" s="1025"/>
      <c r="C19" s="1025"/>
      <c r="D19" s="1025"/>
      <c r="E19" s="1026"/>
      <c r="F19" s="194">
        <f>+'01šviet.'!F84+'02sveikat.'!F75+'03social.'!F100+'04sport.'!F60+'05kultura'!F103+'06turizm_paveld'!F67+'07Infrastr.'!F184+'08aplinkosauga'!F63+'09ž.ū.'!F47+'10verslas'!F40+'11valdym.'!F86</f>
        <v>4580.2</v>
      </c>
      <c r="G19" s="524">
        <f>+'01šviet.'!G84+'02sveikat.'!G75+'03social.'!G100+'04sport.'!G60+'05kultura'!G103+'06turizm_paveld'!G67+'07Infrastr.'!G184+'08aplinkosauga'!G63+'09ž.ū.'!G47+'10verslas'!G40+'11valdym.'!G86</f>
        <v>4256.8999999999996</v>
      </c>
      <c r="H19" s="194">
        <f>+'01šviet.'!H84+'02sveikat.'!H75+'03social.'!H100+'04sport.'!H60+'05kultura'!H103+'06turizm_paveld'!H67+'07Infrastr.'!H184+'08aplinkosauga'!H63+'09ž.ū.'!H47+'10verslas'!H40+'11valdym.'!H86</f>
        <v>1374.8000000000002</v>
      </c>
      <c r="I19" s="194">
        <f>+'01šviet.'!I84+'02sveikat.'!I75+'03social.'!I100+'04sport.'!I60+'05kultura'!I103+'06turizm_paveld'!I67+'07Infrastr.'!I184+'08aplinkosauga'!I63+'09ž.ū.'!I47+'10verslas'!I40+'11valdym.'!I86</f>
        <v>2455.1999999999998</v>
      </c>
    </row>
    <row r="20" spans="1:9" ht="20.25" customHeight="1" x14ac:dyDescent="0.25">
      <c r="A20" s="1024" t="s">
        <v>858</v>
      </c>
      <c r="B20" s="1025"/>
      <c r="C20" s="1025"/>
      <c r="D20" s="1025"/>
      <c r="E20" s="1026"/>
      <c r="F20" s="194">
        <f>+'01šviet.'!F85+'02sveikat.'!F76+'03social.'!F101+'04sport.'!F61+'05kultura'!F104+'06turizm_paveld'!F68+'07Infrastr.'!F185+'08aplinkosauga'!F64+'09ž.ū.'!F48+'10verslas'!F41+'11valdym.'!F87</f>
        <v>16431.7</v>
      </c>
      <c r="G20" s="524">
        <f>+'01šviet.'!G85+'02sveikat.'!G76+'03social.'!G101+'04sport.'!G61+'05kultura'!G104+'06turizm_paveld'!G68+'07Infrastr.'!G185+'08aplinkosauga'!G64+'09ž.ū.'!G48+'10verslas'!G41+'11valdym.'!G87</f>
        <v>14127.400000000001</v>
      </c>
      <c r="H20" s="194">
        <f>+'01šviet.'!H85+'02sveikat.'!H76+'03social.'!H101+'04sport.'!H61+'05kultura'!H104+'06turizm_paveld'!H68+'07Infrastr.'!H185+'08aplinkosauga'!H64+'09ž.ū.'!H48+'10verslas'!H41+'11valdym.'!H87</f>
        <v>14829.9</v>
      </c>
      <c r="I20" s="194">
        <f>+'01šviet.'!I85+'02sveikat.'!I76+'03social.'!I101+'04sport.'!I61+'05kultura'!I104+'06turizm_paveld'!I68+'07Infrastr.'!I185+'08aplinkosauga'!I64+'09ž.ū.'!I48+'10verslas'!I41+'11valdym.'!I87</f>
        <v>14595.5</v>
      </c>
    </row>
    <row r="21" spans="1:9" ht="20.25" customHeight="1" x14ac:dyDescent="0.25">
      <c r="A21" s="1024" t="s">
        <v>859</v>
      </c>
      <c r="B21" s="1025"/>
      <c r="C21" s="1025"/>
      <c r="D21" s="1025"/>
      <c r="E21" s="1026"/>
      <c r="F21" s="194">
        <f>+'01šviet.'!F86+'02sveikat.'!F77+'03social.'!F102+'04sport.'!F62+'05kultura'!F105+'06turizm_paveld'!F69+'07Infrastr.'!F186+'08aplinkosauga'!F65+'09ž.ū.'!F49+'10verslas'!F42+'11valdym.'!F88</f>
        <v>1215.9000000000001</v>
      </c>
      <c r="G21" s="524">
        <f>+'01šviet.'!G86+'02sveikat.'!G77+'03social.'!G102+'04sport.'!G62+'05kultura'!G105+'06turizm_paveld'!G69+'07Infrastr.'!G186+'08aplinkosauga'!G65+'09ž.ū.'!G49+'10verslas'!G42+'11valdym.'!G88</f>
        <v>1580.1999999999998</v>
      </c>
      <c r="H21" s="194">
        <f>+'01šviet.'!H86+'02sveikat.'!H77+'03social.'!H102+'04sport.'!H62+'05kultura'!H105+'06turizm_paveld'!H69+'07Infrastr.'!H186+'08aplinkosauga'!H65+'09ž.ū.'!H49+'10verslas'!H42+'11valdym.'!H88</f>
        <v>729.1</v>
      </c>
      <c r="I21" s="194">
        <f>+'01šviet.'!I86+'02sveikat.'!I77+'03social.'!I102+'04sport.'!I62+'05kultura'!I105+'06turizm_paveld'!I69+'07Infrastr.'!I186+'08aplinkosauga'!I65+'09ž.ū.'!I49+'10verslas'!I42+'11valdym.'!I88</f>
        <v>549.70000000000005</v>
      </c>
    </row>
    <row r="22" spans="1:9" ht="20.25" customHeight="1" x14ac:dyDescent="0.25">
      <c r="A22" s="1024" t="s">
        <v>860</v>
      </c>
      <c r="B22" s="1025"/>
      <c r="C22" s="1025"/>
      <c r="D22" s="1025"/>
      <c r="E22" s="1026"/>
      <c r="F22" s="194">
        <f>+'01šviet.'!F87+'02sveikat.'!F78+'03social.'!F103+'04sport.'!F63+'05kultura'!F106+'06turizm_paveld'!F70+'07Infrastr.'!F187+'08aplinkosauga'!F66+'09ž.ū.'!F50+'10verslas'!F43+'11valdym.'!F89</f>
        <v>36.200000000000003</v>
      </c>
      <c r="G22" s="524">
        <f>+'01šviet.'!G87+'02sveikat.'!G78+'03social.'!G103+'04sport.'!G63+'05kultura'!G106+'06turizm_paveld'!G70+'07Infrastr.'!G187+'08aplinkosauga'!G66+'09ž.ū.'!G50+'10verslas'!G43+'11valdym.'!G89</f>
        <v>36.200000000000003</v>
      </c>
      <c r="H22" s="194">
        <f>+'01šviet.'!H87+'02sveikat.'!H78+'03social.'!H103+'04sport.'!H63+'05kultura'!H106+'06turizm_paveld'!H70+'07Infrastr.'!H187+'08aplinkosauga'!H66+'09ž.ū.'!H50+'10verslas'!H43+'11valdym.'!H89</f>
        <v>0</v>
      </c>
      <c r="I22" s="194">
        <f>+'01šviet.'!I87+'02sveikat.'!I78+'03social.'!I103+'04sport.'!I63+'05kultura'!I106+'06turizm_paveld'!I70+'07Infrastr.'!I187+'08aplinkosauga'!I66+'09ž.ū.'!I50+'10verslas'!I43+'11valdym.'!I89</f>
        <v>0</v>
      </c>
    </row>
    <row r="23" spans="1:9" x14ac:dyDescent="0.3">
      <c r="A23" s="1031" t="s">
        <v>1068</v>
      </c>
      <c r="B23" s="1031"/>
      <c r="C23" s="1031"/>
      <c r="D23" s="1031"/>
      <c r="E23" s="1031"/>
      <c r="F23" s="1031"/>
      <c r="G23" s="1031"/>
      <c r="H23" s="1031"/>
    </row>
  </sheetData>
  <mergeCells count="21">
    <mergeCell ref="A2:I2"/>
    <mergeCell ref="I4:I8"/>
    <mergeCell ref="A4:E8"/>
    <mergeCell ref="A10:E10"/>
    <mergeCell ref="H4:H8"/>
    <mergeCell ref="F4:F8"/>
    <mergeCell ref="A12:E12"/>
    <mergeCell ref="A9:E9"/>
    <mergeCell ref="G4:G8"/>
    <mergeCell ref="A23:H23"/>
    <mergeCell ref="A21:E21"/>
    <mergeCell ref="A11:E11"/>
    <mergeCell ref="A14:E14"/>
    <mergeCell ref="A22:E22"/>
    <mergeCell ref="A13:E13"/>
    <mergeCell ref="A19:E19"/>
    <mergeCell ref="A17:E17"/>
    <mergeCell ref="A20:E20"/>
    <mergeCell ref="A16:E16"/>
    <mergeCell ref="A18:E18"/>
    <mergeCell ref="A15:E15"/>
  </mergeCells>
  <pageMargins left="0.78740157480314965" right="0.19685039370078741" top="0.19685039370078741" bottom="0.19685039370078741" header="0" footer="0"/>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88"/>
  <sheetViews>
    <sheetView zoomScaleNormal="100" workbookViewId="0">
      <pane xSplit="10" ySplit="7" topLeftCell="K8" activePane="bottomRight" state="frozen"/>
      <selection activeCell="F27" sqref="F27"/>
      <selection pane="topRight" activeCell="F27" sqref="F27"/>
      <selection pane="bottomLeft" activeCell="F27" sqref="F27"/>
      <selection pane="bottomRight" activeCell="C4" sqref="C4:C8"/>
    </sheetView>
  </sheetViews>
  <sheetFormatPr defaultColWidth="9.109375" defaultRowHeight="30" customHeight="1" x14ac:dyDescent="0.25"/>
  <cols>
    <col min="1" max="1" width="3.5546875" style="176" customWidth="1"/>
    <col min="2" max="2" width="3.33203125" style="4" customWidth="1"/>
    <col min="3" max="3" width="3.44140625" style="4" customWidth="1"/>
    <col min="4" max="4" width="40.5546875" style="4" customWidth="1"/>
    <col min="5" max="5" width="6.44140625" style="4" customWidth="1"/>
    <col min="6" max="9" width="12.88671875" style="4" customWidth="1"/>
    <col min="10" max="10" width="28.44140625" style="4" customWidth="1"/>
    <col min="11" max="11" width="6.6640625" style="472" customWidth="1"/>
    <col min="12" max="13" width="6.33203125" style="472" customWidth="1"/>
    <col min="14" max="14" width="6.6640625" style="487" customWidth="1"/>
    <col min="15" max="16384" width="9.109375" style="4"/>
  </cols>
  <sheetData>
    <row r="1" spans="1:14" s="13" customFormat="1" ht="18.75" customHeight="1" x14ac:dyDescent="0.25">
      <c r="A1" s="56"/>
      <c r="B1" s="56"/>
      <c r="C1" s="56"/>
      <c r="D1" s="56"/>
      <c r="E1" s="56"/>
      <c r="F1" s="454"/>
      <c r="G1" s="455"/>
      <c r="H1" s="455"/>
      <c r="I1" s="182"/>
      <c r="J1" s="675" t="s">
        <v>894</v>
      </c>
      <c r="K1" s="675"/>
      <c r="L1" s="675"/>
      <c r="M1" s="675"/>
      <c r="N1" s="473"/>
    </row>
    <row r="2" spans="1:14" s="13" customFormat="1" ht="21.75" customHeight="1" x14ac:dyDescent="0.3">
      <c r="A2" s="676" t="s">
        <v>1058</v>
      </c>
      <c r="B2" s="676"/>
      <c r="C2" s="676"/>
      <c r="D2" s="676"/>
      <c r="E2" s="676"/>
      <c r="F2" s="676"/>
      <c r="G2" s="676"/>
      <c r="H2" s="676"/>
      <c r="I2" s="676"/>
      <c r="J2" s="676"/>
      <c r="K2" s="676"/>
      <c r="L2" s="676"/>
      <c r="M2" s="676"/>
      <c r="N2" s="473"/>
    </row>
    <row r="3" spans="1:14" ht="18.75" customHeight="1" x14ac:dyDescent="0.25">
      <c r="A3" s="537"/>
      <c r="B3" s="537"/>
      <c r="C3" s="537"/>
      <c r="D3" s="537"/>
      <c r="E3" s="537"/>
      <c r="F3" s="537"/>
      <c r="G3" s="537"/>
      <c r="H3" s="537"/>
      <c r="I3" s="537"/>
      <c r="J3" s="702" t="s">
        <v>260</v>
      </c>
      <c r="K3" s="702"/>
      <c r="L3" s="702"/>
      <c r="M3" s="702"/>
      <c r="N3" s="477"/>
    </row>
    <row r="4" spans="1:14" ht="33" customHeight="1" x14ac:dyDescent="0.25">
      <c r="A4" s="691" t="s">
        <v>148</v>
      </c>
      <c r="B4" s="691" t="s">
        <v>149</v>
      </c>
      <c r="C4" s="691" t="s">
        <v>150</v>
      </c>
      <c r="D4" s="703" t="s">
        <v>151</v>
      </c>
      <c r="E4" s="691" t="s">
        <v>147</v>
      </c>
      <c r="F4" s="683" t="s">
        <v>1024</v>
      </c>
      <c r="G4" s="660" t="s">
        <v>909</v>
      </c>
      <c r="H4" s="683" t="s">
        <v>647</v>
      </c>
      <c r="I4" s="683" t="s">
        <v>731</v>
      </c>
      <c r="J4" s="683" t="s">
        <v>152</v>
      </c>
      <c r="K4" s="683"/>
      <c r="L4" s="683"/>
      <c r="M4" s="683"/>
      <c r="N4" s="478"/>
    </row>
    <row r="5" spans="1:14" ht="20.25" hidden="1" customHeight="1" x14ac:dyDescent="0.25">
      <c r="A5" s="691"/>
      <c r="B5" s="691"/>
      <c r="C5" s="691"/>
      <c r="D5" s="703"/>
      <c r="E5" s="691"/>
      <c r="F5" s="683"/>
      <c r="G5" s="660"/>
      <c r="H5" s="683"/>
      <c r="I5" s="683"/>
      <c r="J5" s="683" t="s">
        <v>153</v>
      </c>
      <c r="K5" s="173"/>
      <c r="L5" s="173"/>
      <c r="M5" s="173"/>
      <c r="N5" s="479"/>
    </row>
    <row r="6" spans="1:14" ht="30" customHeight="1" x14ac:dyDescent="0.25">
      <c r="A6" s="691"/>
      <c r="B6" s="691"/>
      <c r="C6" s="691"/>
      <c r="D6" s="703"/>
      <c r="E6" s="691"/>
      <c r="F6" s="683"/>
      <c r="G6" s="660"/>
      <c r="H6" s="683"/>
      <c r="I6" s="683"/>
      <c r="J6" s="683"/>
      <c r="K6" s="639" t="s">
        <v>429</v>
      </c>
      <c r="L6" s="639" t="s">
        <v>648</v>
      </c>
      <c r="M6" s="639" t="s">
        <v>732</v>
      </c>
      <c r="N6" s="480"/>
    </row>
    <row r="7" spans="1:14" ht="69.75" customHeight="1" x14ac:dyDescent="0.25">
      <c r="A7" s="691"/>
      <c r="B7" s="691"/>
      <c r="C7" s="691"/>
      <c r="D7" s="703"/>
      <c r="E7" s="691"/>
      <c r="F7" s="683"/>
      <c r="G7" s="660"/>
      <c r="H7" s="683"/>
      <c r="I7" s="683"/>
      <c r="J7" s="683"/>
      <c r="K7" s="639"/>
      <c r="L7" s="639"/>
      <c r="M7" s="639"/>
      <c r="N7" s="480"/>
    </row>
    <row r="8" spans="1:14" ht="13.5" customHeight="1" x14ac:dyDescent="0.25">
      <c r="A8" s="691"/>
      <c r="B8" s="691"/>
      <c r="C8" s="691"/>
      <c r="D8" s="703"/>
      <c r="E8" s="691"/>
      <c r="F8" s="683"/>
      <c r="G8" s="660"/>
      <c r="H8" s="683"/>
      <c r="I8" s="683"/>
      <c r="J8" s="683"/>
      <c r="K8" s="639"/>
      <c r="L8" s="639"/>
      <c r="M8" s="639"/>
      <c r="N8" s="480"/>
    </row>
    <row r="9" spans="1:14" ht="26.25" customHeight="1" x14ac:dyDescent="0.25">
      <c r="A9" s="662" t="s">
        <v>284</v>
      </c>
      <c r="B9" s="662"/>
      <c r="C9" s="662"/>
      <c r="D9" s="662"/>
      <c r="E9" s="662"/>
      <c r="F9" s="662"/>
      <c r="G9" s="662"/>
      <c r="H9" s="662"/>
      <c r="I9" s="662"/>
      <c r="J9" s="662"/>
      <c r="K9" s="469"/>
      <c r="L9" s="469"/>
      <c r="M9" s="469"/>
      <c r="N9" s="481"/>
    </row>
    <row r="10" spans="1:14" ht="16.5" customHeight="1" x14ac:dyDescent="0.25">
      <c r="A10" s="322" t="s">
        <v>162</v>
      </c>
      <c r="B10" s="692" t="s">
        <v>459</v>
      </c>
      <c r="C10" s="692"/>
      <c r="D10" s="692"/>
      <c r="E10" s="692"/>
      <c r="F10" s="692"/>
      <c r="G10" s="692"/>
      <c r="H10" s="692"/>
      <c r="I10" s="692"/>
      <c r="J10" s="692"/>
      <c r="K10" s="322"/>
      <c r="L10" s="322"/>
      <c r="M10" s="322"/>
      <c r="N10" s="482"/>
    </row>
    <row r="11" spans="1:14" ht="17.25" customHeight="1" x14ac:dyDescent="0.25">
      <c r="A11" s="322" t="s">
        <v>162</v>
      </c>
      <c r="B11" s="322" t="s">
        <v>162</v>
      </c>
      <c r="C11" s="692" t="s">
        <v>458</v>
      </c>
      <c r="D11" s="692"/>
      <c r="E11" s="692"/>
      <c r="F11" s="692"/>
      <c r="G11" s="692"/>
      <c r="H11" s="692"/>
      <c r="I11" s="692"/>
      <c r="J11" s="692"/>
      <c r="K11" s="322"/>
      <c r="L11" s="322"/>
      <c r="M11" s="322"/>
      <c r="N11" s="482"/>
    </row>
    <row r="12" spans="1:14" ht="45" customHeight="1" x14ac:dyDescent="0.25">
      <c r="A12" s="208" t="s">
        <v>162</v>
      </c>
      <c r="B12" s="208" t="s">
        <v>162</v>
      </c>
      <c r="C12" s="208" t="s">
        <v>162</v>
      </c>
      <c r="D12" s="289" t="s">
        <v>460</v>
      </c>
      <c r="E12" s="289" t="s">
        <v>174</v>
      </c>
      <c r="F12" s="125">
        <v>87.3</v>
      </c>
      <c r="G12" s="437">
        <v>87.3</v>
      </c>
      <c r="H12" s="125">
        <v>70</v>
      </c>
      <c r="I12" s="125">
        <v>70</v>
      </c>
      <c r="J12" s="289" t="s">
        <v>270</v>
      </c>
      <c r="K12" s="281">
        <v>100</v>
      </c>
      <c r="L12" s="281">
        <v>100</v>
      </c>
      <c r="M12" s="281">
        <v>100</v>
      </c>
      <c r="N12" s="483"/>
    </row>
    <row r="13" spans="1:14" ht="25.5" customHeight="1" x14ac:dyDescent="0.25">
      <c r="A13" s="680" t="s">
        <v>162</v>
      </c>
      <c r="B13" s="680" t="s">
        <v>162</v>
      </c>
      <c r="C13" s="680" t="s">
        <v>163</v>
      </c>
      <c r="D13" s="673" t="s">
        <v>402</v>
      </c>
      <c r="E13" s="282" t="s">
        <v>2</v>
      </c>
      <c r="F13" s="221">
        <v>63.7</v>
      </c>
      <c r="G13" s="438">
        <v>93.7</v>
      </c>
      <c r="H13" s="221">
        <v>66</v>
      </c>
      <c r="I13" s="221">
        <v>76</v>
      </c>
      <c r="J13" s="655" t="s">
        <v>127</v>
      </c>
      <c r="K13" s="642" t="s">
        <v>340</v>
      </c>
      <c r="L13" s="642" t="s">
        <v>877</v>
      </c>
      <c r="M13" s="642" t="s">
        <v>877</v>
      </c>
      <c r="N13" s="483"/>
    </row>
    <row r="14" spans="1:14" ht="23.25" customHeight="1" x14ac:dyDescent="0.25">
      <c r="A14" s="680"/>
      <c r="B14" s="680"/>
      <c r="C14" s="680"/>
      <c r="D14" s="673"/>
      <c r="E14" s="282" t="s">
        <v>18</v>
      </c>
      <c r="F14" s="221">
        <v>543.5</v>
      </c>
      <c r="G14" s="438">
        <v>593.5</v>
      </c>
      <c r="H14" s="221">
        <v>593.5</v>
      </c>
      <c r="I14" s="221">
        <v>593.5</v>
      </c>
      <c r="J14" s="655"/>
      <c r="K14" s="642"/>
      <c r="L14" s="642"/>
      <c r="M14" s="642"/>
      <c r="N14" s="483"/>
    </row>
    <row r="15" spans="1:14" ht="22.5" customHeight="1" x14ac:dyDescent="0.25">
      <c r="A15" s="680"/>
      <c r="B15" s="680"/>
      <c r="C15" s="680"/>
      <c r="D15" s="673"/>
      <c r="E15" s="282" t="s">
        <v>22</v>
      </c>
      <c r="F15" s="221">
        <v>11.8</v>
      </c>
      <c r="G15" s="438">
        <v>11.8</v>
      </c>
      <c r="H15" s="221">
        <v>11.8</v>
      </c>
      <c r="I15" s="221">
        <v>11.8</v>
      </c>
      <c r="J15" s="655"/>
      <c r="K15" s="642"/>
      <c r="L15" s="642"/>
      <c r="M15" s="642"/>
      <c r="N15" s="483"/>
    </row>
    <row r="16" spans="1:14" ht="33.75" customHeight="1" x14ac:dyDescent="0.25">
      <c r="A16" s="208" t="s">
        <v>162</v>
      </c>
      <c r="B16" s="208" t="s">
        <v>162</v>
      </c>
      <c r="C16" s="208" t="s">
        <v>164</v>
      </c>
      <c r="D16" s="37" t="s">
        <v>263</v>
      </c>
      <c r="E16" s="282" t="s">
        <v>18</v>
      </c>
      <c r="F16" s="221">
        <v>2.5</v>
      </c>
      <c r="G16" s="438">
        <v>2.5</v>
      </c>
      <c r="H16" s="221">
        <v>1.7</v>
      </c>
      <c r="I16" s="221">
        <v>1.7</v>
      </c>
      <c r="J16" s="222" t="s">
        <v>281</v>
      </c>
      <c r="K16" s="470">
        <v>60</v>
      </c>
      <c r="L16" s="470">
        <v>60</v>
      </c>
      <c r="M16" s="470">
        <v>60</v>
      </c>
      <c r="N16" s="483"/>
    </row>
    <row r="17" spans="1:14" ht="24.75" customHeight="1" x14ac:dyDescent="0.25">
      <c r="A17" s="680" t="s">
        <v>162</v>
      </c>
      <c r="B17" s="680" t="s">
        <v>162</v>
      </c>
      <c r="C17" s="680" t="s">
        <v>165</v>
      </c>
      <c r="D17" s="673" t="s">
        <v>285</v>
      </c>
      <c r="E17" s="282" t="s">
        <v>2</v>
      </c>
      <c r="F17" s="221">
        <v>7</v>
      </c>
      <c r="G17" s="438">
        <v>0.1</v>
      </c>
      <c r="H17" s="221">
        <v>0.6</v>
      </c>
      <c r="I17" s="221">
        <v>0</v>
      </c>
      <c r="J17" s="655" t="s">
        <v>341</v>
      </c>
      <c r="K17" s="642">
        <v>4</v>
      </c>
      <c r="L17" s="642">
        <v>4</v>
      </c>
      <c r="M17" s="642"/>
      <c r="N17" s="483"/>
    </row>
    <row r="18" spans="1:14" ht="21" customHeight="1" x14ac:dyDescent="0.25">
      <c r="A18" s="680"/>
      <c r="B18" s="680"/>
      <c r="C18" s="680"/>
      <c r="D18" s="673"/>
      <c r="E18" s="282" t="s">
        <v>4</v>
      </c>
      <c r="F18" s="221">
        <v>7.4</v>
      </c>
      <c r="G18" s="438">
        <v>0.4</v>
      </c>
      <c r="H18" s="221">
        <v>7</v>
      </c>
      <c r="I18" s="221">
        <v>0</v>
      </c>
      <c r="J18" s="655"/>
      <c r="K18" s="642"/>
      <c r="L18" s="642"/>
      <c r="M18" s="642"/>
      <c r="N18" s="483"/>
    </row>
    <row r="19" spans="1:14" ht="21" customHeight="1" x14ac:dyDescent="0.25">
      <c r="A19" s="680"/>
      <c r="B19" s="680"/>
      <c r="C19" s="680"/>
      <c r="D19" s="673"/>
      <c r="E19" s="282" t="s">
        <v>5</v>
      </c>
      <c r="F19" s="221">
        <v>0.7</v>
      </c>
      <c r="G19" s="438">
        <v>0.1</v>
      </c>
      <c r="H19" s="221">
        <v>0.6</v>
      </c>
      <c r="I19" s="221">
        <v>0</v>
      </c>
      <c r="J19" s="655"/>
      <c r="K19" s="642"/>
      <c r="L19" s="642"/>
      <c r="M19" s="642"/>
      <c r="N19" s="483"/>
    </row>
    <row r="20" spans="1:14" ht="33" customHeight="1" x14ac:dyDescent="0.25">
      <c r="A20" s="680" t="s">
        <v>162</v>
      </c>
      <c r="B20" s="680" t="s">
        <v>162</v>
      </c>
      <c r="C20" s="680" t="s">
        <v>166</v>
      </c>
      <c r="D20" s="673" t="s">
        <v>570</v>
      </c>
      <c r="E20" s="282" t="s">
        <v>2</v>
      </c>
      <c r="F20" s="221">
        <v>0</v>
      </c>
      <c r="G20" s="438">
        <v>0</v>
      </c>
      <c r="H20" s="221">
        <v>15</v>
      </c>
      <c r="I20" s="221">
        <v>19</v>
      </c>
      <c r="J20" s="635" t="s">
        <v>1076</v>
      </c>
      <c r="K20" s="678"/>
      <c r="L20" s="678"/>
      <c r="M20" s="678" t="s">
        <v>774</v>
      </c>
      <c r="N20" s="483"/>
    </row>
    <row r="21" spans="1:14" ht="33" customHeight="1" x14ac:dyDescent="0.25">
      <c r="A21" s="680"/>
      <c r="B21" s="680"/>
      <c r="C21" s="680"/>
      <c r="D21" s="673"/>
      <c r="E21" s="282" t="s">
        <v>4</v>
      </c>
      <c r="F21" s="221">
        <v>40</v>
      </c>
      <c r="G21" s="438">
        <v>40</v>
      </c>
      <c r="H21" s="221">
        <v>21</v>
      </c>
      <c r="I21" s="221">
        <v>0</v>
      </c>
      <c r="J21" s="636"/>
      <c r="K21" s="679"/>
      <c r="L21" s="679"/>
      <c r="M21" s="679"/>
      <c r="N21" s="483"/>
    </row>
    <row r="22" spans="1:14" ht="35.25" customHeight="1" x14ac:dyDescent="0.25">
      <c r="A22" s="680" t="s">
        <v>162</v>
      </c>
      <c r="B22" s="680" t="s">
        <v>162</v>
      </c>
      <c r="C22" s="680" t="s">
        <v>167</v>
      </c>
      <c r="D22" s="673" t="s">
        <v>571</v>
      </c>
      <c r="E22" s="282" t="s">
        <v>2</v>
      </c>
      <c r="F22" s="221">
        <v>35</v>
      </c>
      <c r="G22" s="438">
        <v>35</v>
      </c>
      <c r="H22" s="221">
        <v>16</v>
      </c>
      <c r="I22" s="221">
        <v>0</v>
      </c>
      <c r="J22" s="635" t="s">
        <v>1077</v>
      </c>
      <c r="K22" s="633"/>
      <c r="L22" s="633" t="s">
        <v>649</v>
      </c>
      <c r="M22" s="633"/>
      <c r="N22" s="483"/>
    </row>
    <row r="23" spans="1:14" ht="42.75" customHeight="1" x14ac:dyDescent="0.25">
      <c r="A23" s="680"/>
      <c r="B23" s="680"/>
      <c r="C23" s="680"/>
      <c r="D23" s="673"/>
      <c r="E23" s="282" t="s">
        <v>4</v>
      </c>
      <c r="F23" s="221">
        <v>100</v>
      </c>
      <c r="G23" s="438">
        <v>100</v>
      </c>
      <c r="H23" s="221">
        <v>46</v>
      </c>
      <c r="I23" s="221">
        <v>0</v>
      </c>
      <c r="J23" s="636"/>
      <c r="K23" s="634"/>
      <c r="L23" s="634"/>
      <c r="M23" s="634"/>
      <c r="N23" s="483"/>
    </row>
    <row r="24" spans="1:14" ht="42.75" customHeight="1" x14ac:dyDescent="0.25">
      <c r="A24" s="208" t="s">
        <v>162</v>
      </c>
      <c r="B24" s="208" t="s">
        <v>162</v>
      </c>
      <c r="C24" s="208" t="s">
        <v>168</v>
      </c>
      <c r="D24" s="289" t="s">
        <v>721</v>
      </c>
      <c r="E24" s="282" t="s">
        <v>18</v>
      </c>
      <c r="F24" s="221">
        <v>300</v>
      </c>
      <c r="G24" s="438">
        <v>0</v>
      </c>
      <c r="H24" s="221">
        <v>0</v>
      </c>
      <c r="I24" s="221">
        <v>0</v>
      </c>
      <c r="J24" s="274" t="s">
        <v>722</v>
      </c>
      <c r="K24" s="276"/>
      <c r="L24" s="276"/>
      <c r="M24" s="276"/>
      <c r="N24" s="483"/>
    </row>
    <row r="25" spans="1:14" ht="15.75" customHeight="1" x14ac:dyDescent="0.25">
      <c r="A25" s="224" t="s">
        <v>162</v>
      </c>
      <c r="B25" s="538" t="s">
        <v>162</v>
      </c>
      <c r="C25" s="684" t="s">
        <v>154</v>
      </c>
      <c r="D25" s="684"/>
      <c r="E25" s="684"/>
      <c r="F25" s="85">
        <f>SUM(F12:F24)</f>
        <v>1198.9000000000001</v>
      </c>
      <c r="G25" s="85">
        <f>SUM(G12:G24)</f>
        <v>964.4</v>
      </c>
      <c r="H25" s="85">
        <f>SUM(H12:H24)</f>
        <v>849.2</v>
      </c>
      <c r="I25" s="85">
        <f>SUM(I12:I24)</f>
        <v>772</v>
      </c>
      <c r="J25" s="225"/>
      <c r="K25" s="309"/>
      <c r="L25" s="225"/>
      <c r="M25" s="225"/>
      <c r="N25" s="483"/>
    </row>
    <row r="26" spans="1:14" ht="15.75" customHeight="1" x14ac:dyDescent="0.25">
      <c r="A26" s="224" t="s">
        <v>162</v>
      </c>
      <c r="B26" s="684" t="s">
        <v>155</v>
      </c>
      <c r="C26" s="684"/>
      <c r="D26" s="684"/>
      <c r="E26" s="684"/>
      <c r="F26" s="85">
        <f t="shared" ref="F26:I26" si="0">+F25</f>
        <v>1198.9000000000001</v>
      </c>
      <c r="G26" s="85">
        <f t="shared" ref="G26" si="1">+G25</f>
        <v>964.4</v>
      </c>
      <c r="H26" s="85">
        <f t="shared" si="0"/>
        <v>849.2</v>
      </c>
      <c r="I26" s="85">
        <f t="shared" si="0"/>
        <v>772</v>
      </c>
      <c r="J26" s="225"/>
      <c r="K26" s="309"/>
      <c r="L26" s="225"/>
      <c r="M26" s="225"/>
      <c r="N26" s="483"/>
    </row>
    <row r="27" spans="1:14" ht="16.5" customHeight="1" x14ac:dyDescent="0.25">
      <c r="A27" s="322" t="s">
        <v>163</v>
      </c>
      <c r="B27" s="692" t="s">
        <v>463</v>
      </c>
      <c r="C27" s="692"/>
      <c r="D27" s="692"/>
      <c r="E27" s="692"/>
      <c r="F27" s="692"/>
      <c r="G27" s="692"/>
      <c r="H27" s="692"/>
      <c r="I27" s="692"/>
      <c r="J27" s="692"/>
      <c r="K27" s="317"/>
      <c r="L27" s="322"/>
      <c r="M27" s="322"/>
      <c r="N27" s="483"/>
    </row>
    <row r="28" spans="1:14" ht="17.25" customHeight="1" x14ac:dyDescent="0.25">
      <c r="A28" s="322" t="s">
        <v>163</v>
      </c>
      <c r="B28" s="322" t="s">
        <v>162</v>
      </c>
      <c r="C28" s="692" t="s">
        <v>641</v>
      </c>
      <c r="D28" s="692"/>
      <c r="E28" s="692"/>
      <c r="F28" s="692"/>
      <c r="G28" s="692"/>
      <c r="H28" s="692"/>
      <c r="I28" s="692"/>
      <c r="J28" s="692"/>
      <c r="K28" s="317"/>
      <c r="L28" s="322"/>
      <c r="M28" s="322"/>
      <c r="N28" s="483"/>
    </row>
    <row r="29" spans="1:14" ht="24.75" customHeight="1" x14ac:dyDescent="0.25">
      <c r="A29" s="659" t="s">
        <v>163</v>
      </c>
      <c r="B29" s="659" t="s">
        <v>162</v>
      </c>
      <c r="C29" s="659" t="s">
        <v>162</v>
      </c>
      <c r="D29" s="673" t="s">
        <v>872</v>
      </c>
      <c r="E29" s="282" t="s">
        <v>2</v>
      </c>
      <c r="F29" s="221">
        <v>43.9</v>
      </c>
      <c r="G29" s="438">
        <v>44.9</v>
      </c>
      <c r="H29" s="221">
        <v>20</v>
      </c>
      <c r="I29" s="221">
        <v>20</v>
      </c>
      <c r="J29" s="655" t="s">
        <v>1078</v>
      </c>
      <c r="K29" s="681">
        <v>6</v>
      </c>
      <c r="L29" s="681">
        <v>6</v>
      </c>
      <c r="M29" s="681">
        <v>6</v>
      </c>
      <c r="N29" s="483"/>
    </row>
    <row r="30" spans="1:14" ht="27" customHeight="1" x14ac:dyDescent="0.25">
      <c r="A30" s="659"/>
      <c r="B30" s="659"/>
      <c r="C30" s="659"/>
      <c r="D30" s="673"/>
      <c r="E30" s="282" t="s">
        <v>14</v>
      </c>
      <c r="F30" s="221">
        <v>35.5</v>
      </c>
      <c r="G30" s="438">
        <v>35.5</v>
      </c>
      <c r="H30" s="221">
        <v>47.2</v>
      </c>
      <c r="I30" s="221">
        <v>47.2</v>
      </c>
      <c r="J30" s="655"/>
      <c r="K30" s="682"/>
      <c r="L30" s="682"/>
      <c r="M30" s="682"/>
      <c r="N30" s="483"/>
    </row>
    <row r="31" spans="1:14" ht="57.75" customHeight="1" x14ac:dyDescent="0.25">
      <c r="A31" s="279" t="s">
        <v>163</v>
      </c>
      <c r="B31" s="279" t="s">
        <v>162</v>
      </c>
      <c r="C31" s="279" t="s">
        <v>163</v>
      </c>
      <c r="D31" s="289" t="s">
        <v>331</v>
      </c>
      <c r="E31" s="289" t="s">
        <v>2</v>
      </c>
      <c r="F31" s="125">
        <v>20</v>
      </c>
      <c r="G31" s="437">
        <v>20</v>
      </c>
      <c r="H31" s="125">
        <v>20</v>
      </c>
      <c r="I31" s="125">
        <v>20</v>
      </c>
      <c r="J31" s="216" t="s">
        <v>330</v>
      </c>
      <c r="K31" s="281">
        <v>41</v>
      </c>
      <c r="L31" s="281">
        <v>41</v>
      </c>
      <c r="M31" s="281">
        <v>41</v>
      </c>
      <c r="N31" s="483"/>
    </row>
    <row r="32" spans="1:14" ht="24" customHeight="1" x14ac:dyDescent="0.25">
      <c r="A32" s="659" t="s">
        <v>163</v>
      </c>
      <c r="B32" s="659" t="s">
        <v>162</v>
      </c>
      <c r="C32" s="659" t="s">
        <v>164</v>
      </c>
      <c r="D32" s="673" t="s">
        <v>379</v>
      </c>
      <c r="E32" s="289" t="s">
        <v>2</v>
      </c>
      <c r="F32" s="125">
        <v>26.2</v>
      </c>
      <c r="G32" s="437">
        <v>26.2</v>
      </c>
      <c r="H32" s="125">
        <v>0</v>
      </c>
      <c r="I32" s="125">
        <v>0</v>
      </c>
      <c r="J32" s="655" t="s">
        <v>271</v>
      </c>
      <c r="K32" s="640" t="s">
        <v>838</v>
      </c>
      <c r="L32" s="640"/>
      <c r="M32" s="640"/>
      <c r="N32" s="483"/>
    </row>
    <row r="33" spans="1:14" ht="24" customHeight="1" x14ac:dyDescent="0.25">
      <c r="A33" s="659"/>
      <c r="B33" s="659"/>
      <c r="C33" s="659"/>
      <c r="D33" s="673"/>
      <c r="E33" s="289" t="s">
        <v>14</v>
      </c>
      <c r="F33" s="125">
        <v>1</v>
      </c>
      <c r="G33" s="437">
        <v>1</v>
      </c>
      <c r="H33" s="125">
        <v>0</v>
      </c>
      <c r="I33" s="125">
        <v>0</v>
      </c>
      <c r="J33" s="655"/>
      <c r="K33" s="641"/>
      <c r="L33" s="641"/>
      <c r="M33" s="641"/>
      <c r="N33" s="483"/>
    </row>
    <row r="34" spans="1:14" ht="49.5" customHeight="1" x14ac:dyDescent="0.25">
      <c r="A34" s="279" t="s">
        <v>163</v>
      </c>
      <c r="B34" s="279" t="s">
        <v>162</v>
      </c>
      <c r="C34" s="279" t="s">
        <v>165</v>
      </c>
      <c r="D34" s="282" t="s">
        <v>380</v>
      </c>
      <c r="E34" s="289" t="s">
        <v>2</v>
      </c>
      <c r="F34" s="125">
        <v>5.2</v>
      </c>
      <c r="G34" s="437">
        <v>5.2</v>
      </c>
      <c r="H34" s="125">
        <v>0</v>
      </c>
      <c r="I34" s="125">
        <v>0</v>
      </c>
      <c r="J34" s="278" t="s">
        <v>334</v>
      </c>
      <c r="K34" s="281">
        <v>14500</v>
      </c>
      <c r="L34" s="281"/>
      <c r="M34" s="281"/>
      <c r="N34" s="483"/>
    </row>
    <row r="35" spans="1:14" ht="58.5" customHeight="1" x14ac:dyDescent="0.25">
      <c r="A35" s="279" t="s">
        <v>163</v>
      </c>
      <c r="B35" s="279" t="s">
        <v>162</v>
      </c>
      <c r="C35" s="279" t="s">
        <v>166</v>
      </c>
      <c r="D35" s="282" t="s">
        <v>718</v>
      </c>
      <c r="E35" s="289" t="s">
        <v>2</v>
      </c>
      <c r="F35" s="125">
        <v>48</v>
      </c>
      <c r="G35" s="437">
        <v>96.5</v>
      </c>
      <c r="H35" s="125">
        <v>30</v>
      </c>
      <c r="I35" s="125">
        <v>0</v>
      </c>
      <c r="J35" s="278" t="s">
        <v>277</v>
      </c>
      <c r="K35" s="281">
        <v>3</v>
      </c>
      <c r="L35" s="281">
        <v>3</v>
      </c>
      <c r="M35" s="281"/>
      <c r="N35" s="483"/>
    </row>
    <row r="36" spans="1:14" ht="54.75" customHeight="1" x14ac:dyDescent="0.25">
      <c r="A36" s="279" t="s">
        <v>163</v>
      </c>
      <c r="B36" s="279" t="s">
        <v>162</v>
      </c>
      <c r="C36" s="279" t="s">
        <v>167</v>
      </c>
      <c r="D36" s="278" t="s">
        <v>399</v>
      </c>
      <c r="E36" s="289" t="s">
        <v>2</v>
      </c>
      <c r="F36" s="125">
        <v>7</v>
      </c>
      <c r="G36" s="437">
        <v>6</v>
      </c>
      <c r="H36" s="125">
        <v>7</v>
      </c>
      <c r="I36" s="125">
        <v>3</v>
      </c>
      <c r="J36" s="278" t="s">
        <v>839</v>
      </c>
      <c r="K36" s="281">
        <v>285</v>
      </c>
      <c r="L36" s="281">
        <v>285</v>
      </c>
      <c r="M36" s="281">
        <v>285</v>
      </c>
      <c r="N36" s="483"/>
    </row>
    <row r="37" spans="1:14" ht="50.25" customHeight="1" x14ac:dyDescent="0.25">
      <c r="A37" s="279" t="s">
        <v>163</v>
      </c>
      <c r="B37" s="279" t="s">
        <v>162</v>
      </c>
      <c r="C37" s="279" t="s">
        <v>168</v>
      </c>
      <c r="D37" s="232" t="s">
        <v>642</v>
      </c>
      <c r="E37" s="289" t="s">
        <v>2</v>
      </c>
      <c r="F37" s="125">
        <v>21.1</v>
      </c>
      <c r="G37" s="437">
        <v>21.1</v>
      </c>
      <c r="H37" s="125">
        <v>21.1</v>
      </c>
      <c r="I37" s="125">
        <v>21.1</v>
      </c>
      <c r="J37" s="278" t="s">
        <v>462</v>
      </c>
      <c r="K37" s="281">
        <v>1750</v>
      </c>
      <c r="L37" s="281">
        <v>1750</v>
      </c>
      <c r="M37" s="281">
        <v>1750</v>
      </c>
      <c r="N37" s="483"/>
    </row>
    <row r="38" spans="1:14" ht="49.5" customHeight="1" x14ac:dyDescent="0.25">
      <c r="A38" s="275" t="s">
        <v>163</v>
      </c>
      <c r="B38" s="275" t="s">
        <v>162</v>
      </c>
      <c r="C38" s="275" t="s">
        <v>169</v>
      </c>
      <c r="D38" s="277" t="s">
        <v>627</v>
      </c>
      <c r="E38" s="289" t="s">
        <v>2</v>
      </c>
      <c r="F38" s="125">
        <v>19.100000000000001</v>
      </c>
      <c r="G38" s="437">
        <v>19.100000000000001</v>
      </c>
      <c r="H38" s="125">
        <v>19.100000000000001</v>
      </c>
      <c r="I38" s="125">
        <v>19.100000000000001</v>
      </c>
      <c r="J38" s="216" t="s">
        <v>628</v>
      </c>
      <c r="K38" s="308">
        <v>1800</v>
      </c>
      <c r="L38" s="308">
        <v>1800</v>
      </c>
      <c r="M38" s="308">
        <v>1800</v>
      </c>
      <c r="N38" s="483"/>
    </row>
    <row r="39" spans="1:14" ht="27.75" customHeight="1" x14ac:dyDescent="0.25">
      <c r="A39" s="633" t="s">
        <v>163</v>
      </c>
      <c r="B39" s="633" t="s">
        <v>162</v>
      </c>
      <c r="C39" s="633" t="s">
        <v>170</v>
      </c>
      <c r="D39" s="647" t="s">
        <v>735</v>
      </c>
      <c r="E39" s="289" t="s">
        <v>2</v>
      </c>
      <c r="F39" s="125">
        <v>18.2</v>
      </c>
      <c r="G39" s="437">
        <v>18.2</v>
      </c>
      <c r="H39" s="125">
        <v>18.2</v>
      </c>
      <c r="I39" s="125">
        <v>18.2</v>
      </c>
      <c r="J39" s="635" t="s">
        <v>871</v>
      </c>
      <c r="K39" s="678">
        <v>3</v>
      </c>
      <c r="L39" s="678">
        <v>3</v>
      </c>
      <c r="M39" s="678">
        <v>3</v>
      </c>
      <c r="N39" s="483"/>
    </row>
    <row r="40" spans="1:14" ht="27.75" customHeight="1" x14ac:dyDescent="0.25">
      <c r="A40" s="634"/>
      <c r="B40" s="634"/>
      <c r="C40" s="634"/>
      <c r="D40" s="648"/>
      <c r="E40" s="289" t="s">
        <v>14</v>
      </c>
      <c r="F40" s="125">
        <v>18</v>
      </c>
      <c r="G40" s="437">
        <v>18</v>
      </c>
      <c r="H40" s="125">
        <v>18</v>
      </c>
      <c r="I40" s="125">
        <v>18</v>
      </c>
      <c r="J40" s="636"/>
      <c r="K40" s="679"/>
      <c r="L40" s="679"/>
      <c r="M40" s="679"/>
      <c r="N40" s="483"/>
    </row>
    <row r="41" spans="1:14" ht="24" customHeight="1" x14ac:dyDescent="0.25">
      <c r="A41" s="633" t="s">
        <v>163</v>
      </c>
      <c r="B41" s="633" t="s">
        <v>162</v>
      </c>
      <c r="C41" s="633" t="s">
        <v>171</v>
      </c>
      <c r="D41" s="647" t="s">
        <v>650</v>
      </c>
      <c r="E41" s="289" t="s">
        <v>2</v>
      </c>
      <c r="F41" s="125">
        <v>23</v>
      </c>
      <c r="G41" s="437">
        <v>14</v>
      </c>
      <c r="H41" s="125">
        <v>0</v>
      </c>
      <c r="I41" s="125">
        <v>0</v>
      </c>
      <c r="J41" s="635" t="s">
        <v>710</v>
      </c>
      <c r="K41" s="678">
        <v>1</v>
      </c>
      <c r="L41" s="678"/>
      <c r="M41" s="678"/>
      <c r="N41" s="483"/>
    </row>
    <row r="42" spans="1:14" ht="24" customHeight="1" x14ac:dyDescent="0.25">
      <c r="A42" s="634"/>
      <c r="B42" s="634"/>
      <c r="C42" s="634"/>
      <c r="D42" s="648"/>
      <c r="E42" s="289" t="s">
        <v>14</v>
      </c>
      <c r="F42" s="125">
        <v>12.5</v>
      </c>
      <c r="G42" s="437">
        <v>12.5</v>
      </c>
      <c r="H42" s="125">
        <v>0</v>
      </c>
      <c r="I42" s="125">
        <v>0</v>
      </c>
      <c r="J42" s="636"/>
      <c r="K42" s="679"/>
      <c r="L42" s="679"/>
      <c r="M42" s="679"/>
      <c r="N42" s="483"/>
    </row>
    <row r="43" spans="1:14" s="141" customFormat="1" ht="27.75" customHeight="1" x14ac:dyDescent="0.25">
      <c r="A43" s="633" t="s">
        <v>163</v>
      </c>
      <c r="B43" s="633" t="s">
        <v>162</v>
      </c>
      <c r="C43" s="633" t="s">
        <v>172</v>
      </c>
      <c r="D43" s="647" t="s">
        <v>736</v>
      </c>
      <c r="E43" s="289" t="s">
        <v>2</v>
      </c>
      <c r="F43" s="125">
        <v>31.8</v>
      </c>
      <c r="G43" s="437">
        <v>31.8</v>
      </c>
      <c r="H43" s="125">
        <v>28</v>
      </c>
      <c r="I43" s="125">
        <v>28</v>
      </c>
      <c r="J43" s="635" t="s">
        <v>840</v>
      </c>
      <c r="K43" s="678" t="s">
        <v>740</v>
      </c>
      <c r="L43" s="678">
        <v>1482</v>
      </c>
      <c r="M43" s="678">
        <v>1482</v>
      </c>
      <c r="N43" s="483"/>
    </row>
    <row r="44" spans="1:14" s="141" customFormat="1" ht="29.25" customHeight="1" x14ac:dyDescent="0.25">
      <c r="A44" s="634"/>
      <c r="B44" s="634"/>
      <c r="C44" s="634"/>
      <c r="D44" s="648"/>
      <c r="E44" s="289" t="s">
        <v>14</v>
      </c>
      <c r="F44" s="125">
        <v>5</v>
      </c>
      <c r="G44" s="437">
        <v>5</v>
      </c>
      <c r="H44" s="125">
        <v>0</v>
      </c>
      <c r="I44" s="125">
        <v>0</v>
      </c>
      <c r="J44" s="636"/>
      <c r="K44" s="679"/>
      <c r="L44" s="679"/>
      <c r="M44" s="679"/>
      <c r="N44" s="483"/>
    </row>
    <row r="45" spans="1:14" s="141" customFormat="1" ht="44.25" customHeight="1" x14ac:dyDescent="0.25">
      <c r="A45" s="279" t="s">
        <v>163</v>
      </c>
      <c r="B45" s="279" t="s">
        <v>162</v>
      </c>
      <c r="C45" s="276" t="s">
        <v>173</v>
      </c>
      <c r="D45" s="527" t="s">
        <v>737</v>
      </c>
      <c r="E45" s="289" t="s">
        <v>2</v>
      </c>
      <c r="F45" s="125">
        <v>41.4</v>
      </c>
      <c r="G45" s="437">
        <v>41.4</v>
      </c>
      <c r="H45" s="125">
        <v>38.799999999999997</v>
      </c>
      <c r="I45" s="125">
        <v>38.799999999999997</v>
      </c>
      <c r="J45" s="274" t="s">
        <v>738</v>
      </c>
      <c r="K45" s="315" t="s">
        <v>739</v>
      </c>
      <c r="L45" s="315">
        <v>10000</v>
      </c>
      <c r="M45" s="315">
        <v>10000</v>
      </c>
      <c r="N45" s="483"/>
    </row>
    <row r="46" spans="1:14" s="141" customFormat="1" ht="47.25" customHeight="1" x14ac:dyDescent="0.25">
      <c r="A46" s="279" t="s">
        <v>163</v>
      </c>
      <c r="B46" s="279" t="s">
        <v>162</v>
      </c>
      <c r="C46" s="276" t="s">
        <v>21</v>
      </c>
      <c r="D46" s="527" t="s">
        <v>819</v>
      </c>
      <c r="E46" s="289" t="s">
        <v>2</v>
      </c>
      <c r="F46" s="125">
        <v>0</v>
      </c>
      <c r="G46" s="437">
        <v>0</v>
      </c>
      <c r="H46" s="125">
        <v>50</v>
      </c>
      <c r="I46" s="125">
        <v>50</v>
      </c>
      <c r="J46" s="274" t="s">
        <v>741</v>
      </c>
      <c r="K46" s="315"/>
      <c r="L46" s="315">
        <v>40</v>
      </c>
      <c r="M46" s="315">
        <v>40</v>
      </c>
      <c r="N46" s="483"/>
    </row>
    <row r="47" spans="1:14" s="141" customFormat="1" ht="49.5" customHeight="1" x14ac:dyDescent="0.25">
      <c r="A47" s="279" t="s">
        <v>163</v>
      </c>
      <c r="B47" s="279" t="s">
        <v>162</v>
      </c>
      <c r="C47" s="276" t="s">
        <v>3</v>
      </c>
      <c r="D47" s="527" t="s">
        <v>841</v>
      </c>
      <c r="E47" s="289" t="s">
        <v>2</v>
      </c>
      <c r="F47" s="125">
        <v>39</v>
      </c>
      <c r="G47" s="437">
        <v>39</v>
      </c>
      <c r="H47" s="125">
        <v>37.700000000000003</v>
      </c>
      <c r="I47" s="125">
        <v>37.700000000000003</v>
      </c>
      <c r="J47" s="274" t="s">
        <v>741</v>
      </c>
      <c r="K47" s="315">
        <v>30</v>
      </c>
      <c r="L47" s="315">
        <v>29</v>
      </c>
      <c r="M47" s="315">
        <v>29</v>
      </c>
      <c r="N47" s="483"/>
    </row>
    <row r="48" spans="1:14" ht="31.5" customHeight="1" x14ac:dyDescent="0.25">
      <c r="A48" s="279" t="s">
        <v>163</v>
      </c>
      <c r="B48" s="279" t="s">
        <v>162</v>
      </c>
      <c r="C48" s="279" t="s">
        <v>10</v>
      </c>
      <c r="D48" s="282" t="s">
        <v>252</v>
      </c>
      <c r="E48" s="289" t="s">
        <v>2</v>
      </c>
      <c r="F48" s="125">
        <v>3</v>
      </c>
      <c r="G48" s="437">
        <v>3</v>
      </c>
      <c r="H48" s="125">
        <v>3</v>
      </c>
      <c r="I48" s="125">
        <v>3</v>
      </c>
      <c r="J48" s="278" t="s">
        <v>56</v>
      </c>
      <c r="K48" s="281">
        <v>1</v>
      </c>
      <c r="L48" s="281">
        <v>1</v>
      </c>
      <c r="M48" s="281">
        <v>1</v>
      </c>
      <c r="N48" s="483"/>
    </row>
    <row r="49" spans="1:14" ht="64.5" customHeight="1" x14ac:dyDescent="0.25">
      <c r="A49" s="279" t="s">
        <v>163</v>
      </c>
      <c r="B49" s="279" t="s">
        <v>162</v>
      </c>
      <c r="C49" s="279" t="s">
        <v>6</v>
      </c>
      <c r="D49" s="282" t="s">
        <v>1079</v>
      </c>
      <c r="E49" s="289" t="s">
        <v>2</v>
      </c>
      <c r="F49" s="125">
        <v>0</v>
      </c>
      <c r="G49" s="437">
        <v>8.3000000000000007</v>
      </c>
      <c r="H49" s="125">
        <v>0</v>
      </c>
      <c r="I49" s="125">
        <v>0</v>
      </c>
      <c r="J49" s="278" t="s">
        <v>918</v>
      </c>
      <c r="K49" s="281" t="s">
        <v>600</v>
      </c>
      <c r="L49" s="281"/>
      <c r="M49" s="281"/>
      <c r="N49" s="483"/>
    </row>
    <row r="50" spans="1:14" ht="15.75" customHeight="1" x14ac:dyDescent="0.25">
      <c r="A50" s="322" t="s">
        <v>163</v>
      </c>
      <c r="B50" s="10" t="s">
        <v>162</v>
      </c>
      <c r="C50" s="684" t="s">
        <v>154</v>
      </c>
      <c r="D50" s="684"/>
      <c r="E50" s="684"/>
      <c r="F50" s="85">
        <f>SUM(F29:F49)</f>
        <v>418.9</v>
      </c>
      <c r="G50" s="85">
        <f>SUM(G29:G49)</f>
        <v>466.70000000000005</v>
      </c>
      <c r="H50" s="85">
        <f>SUM(H29:H49)</f>
        <v>358.09999999999997</v>
      </c>
      <c r="I50" s="85">
        <f>SUM(I29:I49)</f>
        <v>324.09999999999997</v>
      </c>
      <c r="J50" s="399"/>
      <c r="K50" s="221"/>
      <c r="L50" s="399"/>
      <c r="M50" s="399"/>
      <c r="N50" s="483"/>
    </row>
    <row r="51" spans="1:14" ht="15.75" customHeight="1" x14ac:dyDescent="0.25">
      <c r="A51" s="322" t="s">
        <v>163</v>
      </c>
      <c r="B51" s="684" t="s">
        <v>117</v>
      </c>
      <c r="C51" s="684"/>
      <c r="D51" s="684"/>
      <c r="E51" s="684"/>
      <c r="F51" s="85">
        <f t="shared" ref="F51:I51" si="2">+F50</f>
        <v>418.9</v>
      </c>
      <c r="G51" s="85">
        <f t="shared" ref="G51" si="3">+G50</f>
        <v>466.70000000000005</v>
      </c>
      <c r="H51" s="85">
        <f t="shared" si="2"/>
        <v>358.09999999999997</v>
      </c>
      <c r="I51" s="85">
        <f t="shared" si="2"/>
        <v>324.09999999999997</v>
      </c>
      <c r="J51" s="229"/>
      <c r="K51" s="309"/>
      <c r="L51" s="225"/>
      <c r="M51" s="225"/>
      <c r="N51" s="483"/>
    </row>
    <row r="52" spans="1:14" ht="17.25" customHeight="1" x14ac:dyDescent="0.25">
      <c r="A52" s="322" t="s">
        <v>164</v>
      </c>
      <c r="B52" s="692" t="s">
        <v>31</v>
      </c>
      <c r="C52" s="692"/>
      <c r="D52" s="692"/>
      <c r="E52" s="692"/>
      <c r="F52" s="692"/>
      <c r="G52" s="692"/>
      <c r="H52" s="692"/>
      <c r="I52" s="692"/>
      <c r="J52" s="692"/>
      <c r="K52" s="317"/>
      <c r="L52" s="322"/>
      <c r="M52" s="322"/>
      <c r="N52" s="483"/>
    </row>
    <row r="53" spans="1:14" ht="15.75" customHeight="1" x14ac:dyDescent="0.25">
      <c r="A53" s="322" t="s">
        <v>164</v>
      </c>
      <c r="B53" s="322" t="s">
        <v>162</v>
      </c>
      <c r="C53" s="692" t="s">
        <v>464</v>
      </c>
      <c r="D53" s="692"/>
      <c r="E53" s="692"/>
      <c r="F53" s="692"/>
      <c r="G53" s="692"/>
      <c r="H53" s="692"/>
      <c r="I53" s="692"/>
      <c r="J53" s="692"/>
      <c r="K53" s="317"/>
      <c r="L53" s="322"/>
      <c r="M53" s="322"/>
      <c r="N53" s="483"/>
    </row>
    <row r="54" spans="1:14" ht="47.25" customHeight="1" x14ac:dyDescent="0.25">
      <c r="A54" s="659" t="s">
        <v>164</v>
      </c>
      <c r="B54" s="659" t="s">
        <v>162</v>
      </c>
      <c r="C54" s="659" t="s">
        <v>162</v>
      </c>
      <c r="D54" s="655" t="s">
        <v>144</v>
      </c>
      <c r="E54" s="278" t="s">
        <v>18</v>
      </c>
      <c r="F54" s="280">
        <v>0</v>
      </c>
      <c r="G54" s="509">
        <v>0</v>
      </c>
      <c r="H54" s="280">
        <v>500</v>
      </c>
      <c r="I54" s="280">
        <v>500</v>
      </c>
      <c r="J54" s="655" t="s">
        <v>1080</v>
      </c>
      <c r="K54" s="642"/>
      <c r="L54" s="642">
        <v>100</v>
      </c>
      <c r="M54" s="642">
        <v>100</v>
      </c>
      <c r="N54" s="483"/>
    </row>
    <row r="55" spans="1:14" ht="64.5" hidden="1" customHeight="1" x14ac:dyDescent="0.25">
      <c r="A55" s="659"/>
      <c r="B55" s="659"/>
      <c r="C55" s="659"/>
      <c r="D55" s="655"/>
      <c r="E55" s="278" t="s">
        <v>2</v>
      </c>
      <c r="F55" s="280">
        <v>0</v>
      </c>
      <c r="G55" s="509">
        <v>0</v>
      </c>
      <c r="H55" s="280"/>
      <c r="I55" s="280"/>
      <c r="J55" s="655"/>
      <c r="K55" s="642"/>
      <c r="L55" s="642"/>
      <c r="M55" s="642"/>
      <c r="N55" s="483"/>
    </row>
    <row r="56" spans="1:14" ht="42" customHeight="1" x14ac:dyDescent="0.25">
      <c r="A56" s="279" t="s">
        <v>164</v>
      </c>
      <c r="B56" s="279" t="s">
        <v>162</v>
      </c>
      <c r="C56" s="279" t="s">
        <v>163</v>
      </c>
      <c r="D56" s="278" t="s">
        <v>1081</v>
      </c>
      <c r="E56" s="278" t="s">
        <v>18</v>
      </c>
      <c r="F56" s="280">
        <v>0</v>
      </c>
      <c r="G56" s="509">
        <v>0</v>
      </c>
      <c r="H56" s="280">
        <v>255</v>
      </c>
      <c r="I56" s="280">
        <v>0</v>
      </c>
      <c r="J56" s="278" t="s">
        <v>1080</v>
      </c>
      <c r="K56" s="281"/>
      <c r="L56" s="281">
        <v>100</v>
      </c>
      <c r="M56" s="281"/>
      <c r="N56" s="483"/>
    </row>
    <row r="57" spans="1:14" s="87" customFormat="1" ht="28.5" customHeight="1" x14ac:dyDescent="0.25">
      <c r="A57" s="659" t="s">
        <v>164</v>
      </c>
      <c r="B57" s="659" t="s">
        <v>162</v>
      </c>
      <c r="C57" s="659" t="s">
        <v>164</v>
      </c>
      <c r="D57" s="655" t="s">
        <v>335</v>
      </c>
      <c r="E57" s="278" t="s">
        <v>2</v>
      </c>
      <c r="F57" s="280">
        <v>6.3</v>
      </c>
      <c r="G57" s="509">
        <v>6.3</v>
      </c>
      <c r="H57" s="280">
        <v>0</v>
      </c>
      <c r="I57" s="280">
        <v>0</v>
      </c>
      <c r="J57" s="672" t="s">
        <v>308</v>
      </c>
      <c r="K57" s="680" t="s">
        <v>461</v>
      </c>
      <c r="L57" s="680"/>
      <c r="M57" s="680"/>
      <c r="N57" s="483"/>
    </row>
    <row r="58" spans="1:14" s="87" customFormat="1" ht="28.5" customHeight="1" x14ac:dyDescent="0.25">
      <c r="A58" s="659"/>
      <c r="B58" s="659"/>
      <c r="C58" s="659"/>
      <c r="D58" s="655"/>
      <c r="E58" s="278" t="s">
        <v>4</v>
      </c>
      <c r="F58" s="280">
        <v>69.2</v>
      </c>
      <c r="G58" s="509">
        <v>69.2</v>
      </c>
      <c r="H58" s="280">
        <v>0</v>
      </c>
      <c r="I58" s="280">
        <v>0</v>
      </c>
      <c r="J58" s="672"/>
      <c r="K58" s="680"/>
      <c r="L58" s="680"/>
      <c r="M58" s="680"/>
      <c r="N58" s="483"/>
    </row>
    <row r="59" spans="1:14" s="87" customFormat="1" ht="24.75" customHeight="1" x14ac:dyDescent="0.25">
      <c r="A59" s="659"/>
      <c r="B59" s="659"/>
      <c r="C59" s="659"/>
      <c r="D59" s="655"/>
      <c r="E59" s="278" t="s">
        <v>5</v>
      </c>
      <c r="F59" s="280">
        <v>6.1</v>
      </c>
      <c r="G59" s="509">
        <v>6.1</v>
      </c>
      <c r="H59" s="280">
        <v>0</v>
      </c>
      <c r="I59" s="280">
        <v>0</v>
      </c>
      <c r="J59" s="672"/>
      <c r="K59" s="680"/>
      <c r="L59" s="680"/>
      <c r="M59" s="680"/>
      <c r="N59" s="483"/>
    </row>
    <row r="60" spans="1:14" ht="23.25" customHeight="1" x14ac:dyDescent="0.25">
      <c r="A60" s="633" t="s">
        <v>164</v>
      </c>
      <c r="B60" s="633" t="s">
        <v>162</v>
      </c>
      <c r="C60" s="633" t="s">
        <v>165</v>
      </c>
      <c r="D60" s="635" t="s">
        <v>426</v>
      </c>
      <c r="E60" s="278" t="s">
        <v>4</v>
      </c>
      <c r="F60" s="280">
        <v>22</v>
      </c>
      <c r="G60" s="509">
        <v>22</v>
      </c>
      <c r="H60" s="280">
        <v>0</v>
      </c>
      <c r="I60" s="280">
        <v>0</v>
      </c>
      <c r="J60" s="635" t="s">
        <v>573</v>
      </c>
      <c r="K60" s="678">
        <v>1152</v>
      </c>
      <c r="L60" s="678"/>
      <c r="M60" s="678"/>
      <c r="N60" s="483"/>
    </row>
    <row r="61" spans="1:14" ht="21" customHeight="1" x14ac:dyDescent="0.25">
      <c r="A61" s="634"/>
      <c r="B61" s="634"/>
      <c r="C61" s="634"/>
      <c r="D61" s="636"/>
      <c r="E61" s="278" t="s">
        <v>5</v>
      </c>
      <c r="F61" s="280">
        <v>4</v>
      </c>
      <c r="G61" s="509">
        <v>4</v>
      </c>
      <c r="H61" s="280">
        <v>0</v>
      </c>
      <c r="I61" s="280">
        <v>0</v>
      </c>
      <c r="J61" s="636"/>
      <c r="K61" s="679"/>
      <c r="L61" s="679"/>
      <c r="M61" s="679"/>
      <c r="N61" s="483"/>
    </row>
    <row r="62" spans="1:14" ht="33" customHeight="1" x14ac:dyDescent="0.25">
      <c r="A62" s="276" t="s">
        <v>164</v>
      </c>
      <c r="B62" s="276" t="s">
        <v>162</v>
      </c>
      <c r="C62" s="276" t="s">
        <v>166</v>
      </c>
      <c r="D62" s="274" t="s">
        <v>723</v>
      </c>
      <c r="E62" s="278" t="s">
        <v>2</v>
      </c>
      <c r="F62" s="280">
        <v>15</v>
      </c>
      <c r="G62" s="509">
        <v>6.7</v>
      </c>
      <c r="H62" s="280">
        <v>0</v>
      </c>
      <c r="I62" s="280">
        <v>0</v>
      </c>
      <c r="J62" s="274" t="s">
        <v>724</v>
      </c>
      <c r="K62" s="315" t="s">
        <v>725</v>
      </c>
      <c r="L62" s="315"/>
      <c r="M62" s="315"/>
      <c r="N62" s="483"/>
    </row>
    <row r="63" spans="1:14" ht="18" customHeight="1" x14ac:dyDescent="0.25">
      <c r="A63" s="322" t="s">
        <v>164</v>
      </c>
      <c r="B63" s="529" t="s">
        <v>162</v>
      </c>
      <c r="C63" s="684" t="s">
        <v>128</v>
      </c>
      <c r="D63" s="684"/>
      <c r="E63" s="684"/>
      <c r="F63" s="85">
        <f>SUM(F54:F62)</f>
        <v>122.6</v>
      </c>
      <c r="G63" s="85">
        <f>SUM(G54:G62)</f>
        <v>114.3</v>
      </c>
      <c r="H63" s="85">
        <f>SUM(H54:H62)</f>
        <v>755</v>
      </c>
      <c r="I63" s="85">
        <f>SUM(I54:I62)</f>
        <v>500</v>
      </c>
      <c r="J63" s="47"/>
      <c r="K63" s="280"/>
      <c r="L63" s="47"/>
      <c r="M63" s="47"/>
      <c r="N63" s="484"/>
    </row>
    <row r="64" spans="1:14" ht="18.75" customHeight="1" x14ac:dyDescent="0.25">
      <c r="A64" s="322" t="s">
        <v>164</v>
      </c>
      <c r="B64" s="684" t="s">
        <v>117</v>
      </c>
      <c r="C64" s="684"/>
      <c r="D64" s="684"/>
      <c r="E64" s="684"/>
      <c r="F64" s="85">
        <f t="shared" ref="F64:I64" si="4">+F63</f>
        <v>122.6</v>
      </c>
      <c r="G64" s="85">
        <f t="shared" ref="G64" si="5">+G63</f>
        <v>114.3</v>
      </c>
      <c r="H64" s="85">
        <f t="shared" si="4"/>
        <v>755</v>
      </c>
      <c r="I64" s="85">
        <f t="shared" si="4"/>
        <v>500</v>
      </c>
      <c r="J64" s="47"/>
      <c r="K64" s="280"/>
      <c r="L64" s="47"/>
      <c r="M64" s="47"/>
      <c r="N64" s="484"/>
    </row>
    <row r="65" spans="1:14" s="175" customFormat="1" ht="20.25" customHeight="1" x14ac:dyDescent="0.25">
      <c r="A65" s="699" t="s">
        <v>156</v>
      </c>
      <c r="B65" s="700"/>
      <c r="C65" s="700"/>
      <c r="D65" s="700"/>
      <c r="E65" s="701"/>
      <c r="F65" s="539">
        <f>+F64+F51+F26</f>
        <v>1740.4</v>
      </c>
      <c r="G65" s="539">
        <f>+G64+G51+G26</f>
        <v>1545.4</v>
      </c>
      <c r="H65" s="539">
        <f>+H64+H51+H26</f>
        <v>1962.3</v>
      </c>
      <c r="I65" s="539">
        <f>+I64+I51+I26</f>
        <v>1596.1</v>
      </c>
      <c r="J65" s="471"/>
      <c r="K65" s="232"/>
      <c r="L65" s="232"/>
      <c r="M65" s="232"/>
      <c r="N65" s="485"/>
    </row>
    <row r="66" spans="1:14" ht="16.5" customHeight="1" x14ac:dyDescent="0.25">
      <c r="A66" s="685" t="s">
        <v>177</v>
      </c>
      <c r="B66" s="686"/>
      <c r="C66" s="686"/>
      <c r="D66" s="686"/>
      <c r="E66" s="687"/>
      <c r="F66" s="47"/>
      <c r="G66" s="47"/>
      <c r="H66" s="47"/>
      <c r="I66" s="47"/>
      <c r="J66" s="471"/>
      <c r="K66" s="232"/>
      <c r="L66" s="232"/>
      <c r="M66" s="232"/>
      <c r="N66" s="485"/>
    </row>
    <row r="67" spans="1:14" ht="20.25" customHeight="1" x14ac:dyDescent="0.25">
      <c r="A67" s="696" t="s">
        <v>20</v>
      </c>
      <c r="B67" s="697"/>
      <c r="C67" s="697"/>
      <c r="D67" s="697"/>
      <c r="E67" s="698"/>
      <c r="F67" s="193">
        <f t="shared" ref="F67:I67" si="6">SUM(F68:F73)</f>
        <v>1418.9999999999998</v>
      </c>
      <c r="G67" s="193">
        <f t="shared" si="6"/>
        <v>1231.5999999999999</v>
      </c>
      <c r="H67" s="193">
        <f t="shared" si="6"/>
        <v>1822.5</v>
      </c>
      <c r="I67" s="193">
        <f t="shared" si="6"/>
        <v>1530.8999999999999</v>
      </c>
      <c r="J67" s="471"/>
      <c r="K67" s="232"/>
      <c r="L67" s="232"/>
      <c r="M67" s="232"/>
      <c r="N67" s="485"/>
    </row>
    <row r="68" spans="1:14" ht="15.75" customHeight="1" x14ac:dyDescent="0.25">
      <c r="A68" s="688" t="s">
        <v>226</v>
      </c>
      <c r="B68" s="689"/>
      <c r="C68" s="689"/>
      <c r="D68" s="689"/>
      <c r="E68" s="690"/>
      <c r="F68" s="111">
        <f t="shared" ref="F68:I68" si="7">+F62+F57+F48+F47+F46+F45+F43+F41+F39+F37+F38+F36+F35+F34+F32+F31+F29+F22+F20+F17+F13+F49</f>
        <v>473.89999999999992</v>
      </c>
      <c r="G68" s="111">
        <f t="shared" si="7"/>
        <v>536.5</v>
      </c>
      <c r="H68" s="111">
        <f t="shared" si="7"/>
        <v>390.5</v>
      </c>
      <c r="I68" s="111">
        <f t="shared" si="7"/>
        <v>353.9</v>
      </c>
      <c r="J68" s="471"/>
      <c r="K68" s="471"/>
      <c r="L68" s="471"/>
      <c r="M68" s="471"/>
      <c r="N68" s="486"/>
    </row>
    <row r="69" spans="1:14" ht="15.75" customHeight="1" x14ac:dyDescent="0.25">
      <c r="A69" s="688" t="s">
        <v>227</v>
      </c>
      <c r="B69" s="689"/>
      <c r="C69" s="689"/>
      <c r="D69" s="689"/>
      <c r="E69" s="690"/>
      <c r="F69" s="112">
        <f>+F56+F54+F24+F16+F14</f>
        <v>846</v>
      </c>
      <c r="G69" s="112">
        <f>+G56+G54+G24+G16+G14</f>
        <v>596</v>
      </c>
      <c r="H69" s="112">
        <f>+H56+H54+H24+H16+H14</f>
        <v>1350.2</v>
      </c>
      <c r="I69" s="112">
        <f>+I56+I54+I24+I16+I14</f>
        <v>1095.2</v>
      </c>
      <c r="J69" s="471"/>
      <c r="K69" s="471"/>
      <c r="L69" s="471"/>
      <c r="M69" s="471"/>
      <c r="N69" s="486"/>
    </row>
    <row r="70" spans="1:14" ht="13.2" x14ac:dyDescent="0.25">
      <c r="A70" s="688" t="s">
        <v>228</v>
      </c>
      <c r="B70" s="689"/>
      <c r="C70" s="689"/>
      <c r="D70" s="689"/>
      <c r="E70" s="690"/>
      <c r="F70" s="112">
        <f>+F12</f>
        <v>87.3</v>
      </c>
      <c r="G70" s="112">
        <f>+G12</f>
        <v>87.3</v>
      </c>
      <c r="H70" s="112">
        <f>+H12</f>
        <v>70</v>
      </c>
      <c r="I70" s="112">
        <f>+I12</f>
        <v>70</v>
      </c>
      <c r="J70" s="471"/>
      <c r="K70" s="232"/>
      <c r="L70" s="232"/>
      <c r="M70" s="232"/>
      <c r="N70" s="485"/>
    </row>
    <row r="71" spans="1:14" ht="13.2" x14ac:dyDescent="0.25">
      <c r="A71" s="688" t="s">
        <v>229</v>
      </c>
      <c r="B71" s="689"/>
      <c r="C71" s="689"/>
      <c r="D71" s="689"/>
      <c r="E71" s="690"/>
      <c r="F71" s="112">
        <f>+F15</f>
        <v>11.8</v>
      </c>
      <c r="G71" s="112">
        <f>+G15</f>
        <v>11.8</v>
      </c>
      <c r="H71" s="112">
        <f>+H15</f>
        <v>11.8</v>
      </c>
      <c r="I71" s="112">
        <f>+I15</f>
        <v>11.8</v>
      </c>
      <c r="J71" s="471"/>
      <c r="K71" s="232"/>
      <c r="L71" s="232"/>
      <c r="M71" s="232"/>
      <c r="N71" s="485"/>
    </row>
    <row r="72" spans="1:14" ht="13.2" x14ac:dyDescent="0.25">
      <c r="A72" s="688" t="s">
        <v>230</v>
      </c>
      <c r="B72" s="689"/>
      <c r="C72" s="689"/>
      <c r="D72" s="689"/>
      <c r="E72" s="690"/>
      <c r="F72" s="112"/>
      <c r="G72" s="112"/>
      <c r="H72" s="112"/>
      <c r="I72" s="112"/>
      <c r="J72" s="471"/>
      <c r="K72" s="232"/>
      <c r="L72" s="232"/>
      <c r="M72" s="232"/>
      <c r="N72" s="485"/>
    </row>
    <row r="73" spans="1:14" ht="13.2" x14ac:dyDescent="0.25">
      <c r="A73" s="688" t="s">
        <v>231</v>
      </c>
      <c r="B73" s="689"/>
      <c r="C73" s="689"/>
      <c r="D73" s="689"/>
      <c r="E73" s="690"/>
      <c r="F73" s="112"/>
      <c r="G73" s="112"/>
      <c r="H73" s="112"/>
      <c r="I73" s="112"/>
      <c r="J73" s="471"/>
      <c r="K73" s="232"/>
      <c r="L73" s="232"/>
      <c r="M73" s="232"/>
      <c r="N73" s="485"/>
    </row>
    <row r="74" spans="1:14" ht="16.5" customHeight="1" x14ac:dyDescent="0.25">
      <c r="A74" s="693" t="s">
        <v>19</v>
      </c>
      <c r="B74" s="694"/>
      <c r="C74" s="694"/>
      <c r="D74" s="694"/>
      <c r="E74" s="695"/>
      <c r="F74" s="193">
        <f t="shared" ref="F74:I74" si="8">SUM(F75:F78)</f>
        <v>321.39999999999998</v>
      </c>
      <c r="G74" s="193">
        <f t="shared" si="8"/>
        <v>313.79999999999995</v>
      </c>
      <c r="H74" s="193">
        <f t="shared" si="8"/>
        <v>139.80000000000001</v>
      </c>
      <c r="I74" s="193">
        <f t="shared" si="8"/>
        <v>65.2</v>
      </c>
      <c r="J74" s="471"/>
      <c r="K74" s="232"/>
      <c r="L74" s="232"/>
      <c r="M74" s="232"/>
      <c r="N74" s="485"/>
    </row>
    <row r="75" spans="1:14" ht="13.2" x14ac:dyDescent="0.25">
      <c r="A75" s="688" t="s">
        <v>232</v>
      </c>
      <c r="B75" s="689"/>
      <c r="C75" s="689"/>
      <c r="D75" s="689"/>
      <c r="E75" s="690"/>
      <c r="F75" s="112">
        <f>+F60+F58+F23+F21+F18</f>
        <v>238.6</v>
      </c>
      <c r="G75" s="112">
        <f>+G60+G58+G23+G21+G18</f>
        <v>231.6</v>
      </c>
      <c r="H75" s="112">
        <f>+H60+H58+H23+H21+H18</f>
        <v>74</v>
      </c>
      <c r="I75" s="112">
        <f>+I60+I58+I23+I21+I18</f>
        <v>0</v>
      </c>
      <c r="J75" s="471"/>
      <c r="K75" s="232"/>
      <c r="L75" s="232"/>
      <c r="M75" s="232"/>
      <c r="N75" s="485"/>
    </row>
    <row r="76" spans="1:14" ht="13.2" x14ac:dyDescent="0.25">
      <c r="A76" s="688" t="s">
        <v>233</v>
      </c>
      <c r="B76" s="689"/>
      <c r="C76" s="689"/>
      <c r="D76" s="689"/>
      <c r="E76" s="690"/>
      <c r="F76" s="112">
        <f>+F61+F59+F19</f>
        <v>10.799999999999999</v>
      </c>
      <c r="G76" s="112">
        <f>+G61+G59+G19</f>
        <v>10.199999999999999</v>
      </c>
      <c r="H76" s="112">
        <f>+H61+H59+H19</f>
        <v>0.6</v>
      </c>
      <c r="I76" s="112">
        <f>+I61+I59+I19</f>
        <v>0</v>
      </c>
      <c r="J76" s="471"/>
      <c r="K76" s="232"/>
      <c r="L76" s="232"/>
      <c r="M76" s="232"/>
      <c r="N76" s="485"/>
    </row>
    <row r="77" spans="1:14" ht="13.2" x14ac:dyDescent="0.25">
      <c r="A77" s="688" t="s">
        <v>234</v>
      </c>
      <c r="B77" s="689"/>
      <c r="C77" s="689"/>
      <c r="D77" s="689"/>
      <c r="E77" s="690"/>
      <c r="F77" s="112">
        <f t="shared" ref="F77:I77" si="9">+F42+F40+F33+F30+F44</f>
        <v>72</v>
      </c>
      <c r="G77" s="112">
        <f t="shared" ref="G77" si="10">+G42+G40+G33+G30+G44</f>
        <v>72</v>
      </c>
      <c r="H77" s="112">
        <f t="shared" si="9"/>
        <v>65.2</v>
      </c>
      <c r="I77" s="112">
        <f t="shared" si="9"/>
        <v>65.2</v>
      </c>
      <c r="J77" s="471"/>
      <c r="K77" s="232"/>
      <c r="L77" s="232"/>
      <c r="M77" s="232"/>
      <c r="N77" s="485"/>
    </row>
    <row r="78" spans="1:14" ht="13.2" x14ac:dyDescent="0.25">
      <c r="A78" s="688" t="s">
        <v>235</v>
      </c>
      <c r="B78" s="689"/>
      <c r="C78" s="689"/>
      <c r="D78" s="689"/>
      <c r="E78" s="690"/>
      <c r="F78" s="112"/>
      <c r="G78" s="112"/>
      <c r="H78" s="112"/>
      <c r="I78" s="112"/>
      <c r="J78" s="471"/>
      <c r="K78" s="232"/>
      <c r="L78" s="232"/>
      <c r="M78" s="232"/>
      <c r="N78" s="485"/>
    </row>
    <row r="79" spans="1:14" s="520" customFormat="1" ht="23.25" customHeight="1" x14ac:dyDescent="0.25">
      <c r="A79" s="628" t="s">
        <v>1023</v>
      </c>
      <c r="B79" s="628"/>
      <c r="C79" s="628"/>
      <c r="D79" s="628"/>
      <c r="E79" s="628"/>
      <c r="F79" s="628"/>
      <c r="G79" s="628"/>
      <c r="H79" s="628"/>
      <c r="K79" s="521"/>
      <c r="L79" s="521"/>
      <c r="M79" s="521"/>
      <c r="N79" s="522"/>
    </row>
    <row r="80" spans="1:14" ht="13.2" x14ac:dyDescent="0.25"/>
    <row r="81" ht="13.2" x14ac:dyDescent="0.25"/>
    <row r="82" ht="13.2" x14ac:dyDescent="0.25"/>
    <row r="83" ht="13.2" x14ac:dyDescent="0.25"/>
    <row r="84" ht="13.2" x14ac:dyDescent="0.25"/>
    <row r="85" ht="13.2" x14ac:dyDescent="0.25"/>
    <row r="86" ht="13.2" x14ac:dyDescent="0.25"/>
    <row r="87" ht="13.2" x14ac:dyDescent="0.25"/>
    <row r="88" ht="13.2" x14ac:dyDescent="0.25"/>
  </sheetData>
  <mergeCells count="141">
    <mergeCell ref="J1:M1"/>
    <mergeCell ref="A2:M2"/>
    <mergeCell ref="A41:A42"/>
    <mergeCell ref="J41:J42"/>
    <mergeCell ref="B17:B19"/>
    <mergeCell ref="D17:D19"/>
    <mergeCell ref="B20:B21"/>
    <mergeCell ref="B22:B23"/>
    <mergeCell ref="J39:J40"/>
    <mergeCell ref="A29:A30"/>
    <mergeCell ref="A20:A21"/>
    <mergeCell ref="M41:M42"/>
    <mergeCell ref="L22:L23"/>
    <mergeCell ref="L29:L30"/>
    <mergeCell ref="M6:M8"/>
    <mergeCell ref="K6:K8"/>
    <mergeCell ref="E4:E8"/>
    <mergeCell ref="A17:A19"/>
    <mergeCell ref="I4:I8"/>
    <mergeCell ref="A22:A23"/>
    <mergeCell ref="B4:B8"/>
    <mergeCell ref="J5:J8"/>
    <mergeCell ref="A9:J9"/>
    <mergeCell ref="D4:D8"/>
    <mergeCell ref="B43:B44"/>
    <mergeCell ref="J32:J33"/>
    <mergeCell ref="C32:C33"/>
    <mergeCell ref="B39:B40"/>
    <mergeCell ref="A39:A40"/>
    <mergeCell ref="A32:A33"/>
    <mergeCell ref="D32:D33"/>
    <mergeCell ref="B41:B42"/>
    <mergeCell ref="B32:B33"/>
    <mergeCell ref="A43:A44"/>
    <mergeCell ref="B52:J52"/>
    <mergeCell ref="B54:B55"/>
    <mergeCell ref="C29:C30"/>
    <mergeCell ref="B29:B30"/>
    <mergeCell ref="D29:D30"/>
    <mergeCell ref="C28:J28"/>
    <mergeCell ref="C11:J11"/>
    <mergeCell ref="B13:B15"/>
    <mergeCell ref="D41:D42"/>
    <mergeCell ref="J22:J23"/>
    <mergeCell ref="C50:E50"/>
    <mergeCell ref="D39:D40"/>
    <mergeCell ref="D20:D21"/>
    <mergeCell ref="J20:J21"/>
    <mergeCell ref="B27:J27"/>
    <mergeCell ref="J43:J44"/>
    <mergeCell ref="C13:C15"/>
    <mergeCell ref="C25:E25"/>
    <mergeCell ref="B26:E26"/>
    <mergeCell ref="C17:C19"/>
    <mergeCell ref="B51:E51"/>
    <mergeCell ref="C39:C40"/>
    <mergeCell ref="D43:D44"/>
    <mergeCell ref="C43:C44"/>
    <mergeCell ref="L32:L33"/>
    <mergeCell ref="L39:L40"/>
    <mergeCell ref="M39:M40"/>
    <mergeCell ref="L41:L42"/>
    <mergeCell ref="C41:C42"/>
    <mergeCell ref="J29:J30"/>
    <mergeCell ref="J3:M3"/>
    <mergeCell ref="J4:M4"/>
    <mergeCell ref="J17:J19"/>
    <mergeCell ref="M22:M23"/>
    <mergeCell ref="M17:M19"/>
    <mergeCell ref="M13:M15"/>
    <mergeCell ref="M32:M33"/>
    <mergeCell ref="C20:C21"/>
    <mergeCell ref="C22:C23"/>
    <mergeCell ref="D22:D23"/>
    <mergeCell ref="M20:M21"/>
    <mergeCell ref="M29:M30"/>
    <mergeCell ref="L6:L8"/>
    <mergeCell ref="L13:L15"/>
    <mergeCell ref="L17:L19"/>
    <mergeCell ref="L20:L21"/>
    <mergeCell ref="A78:E78"/>
    <mergeCell ref="A72:E72"/>
    <mergeCell ref="A71:E71"/>
    <mergeCell ref="A77:E77"/>
    <mergeCell ref="A73:E73"/>
    <mergeCell ref="A74:E74"/>
    <mergeCell ref="A75:E75"/>
    <mergeCell ref="B64:E64"/>
    <mergeCell ref="A69:E69"/>
    <mergeCell ref="A68:E68"/>
    <mergeCell ref="A70:E70"/>
    <mergeCell ref="A67:E67"/>
    <mergeCell ref="A65:E65"/>
    <mergeCell ref="F4:F8"/>
    <mergeCell ref="M60:M61"/>
    <mergeCell ref="M54:M55"/>
    <mergeCell ref="M57:M59"/>
    <mergeCell ref="A57:A59"/>
    <mergeCell ref="C54:C55"/>
    <mergeCell ref="C53:J53"/>
    <mergeCell ref="A54:A55"/>
    <mergeCell ref="J54:J55"/>
    <mergeCell ref="L60:L61"/>
    <mergeCell ref="C60:C61"/>
    <mergeCell ref="L57:L59"/>
    <mergeCell ref="B60:B61"/>
    <mergeCell ref="J57:J59"/>
    <mergeCell ref="C57:C59"/>
    <mergeCell ref="D57:D59"/>
    <mergeCell ref="B57:B59"/>
    <mergeCell ref="D60:D61"/>
    <mergeCell ref="J60:J61"/>
    <mergeCell ref="A60:A61"/>
    <mergeCell ref="D54:D55"/>
    <mergeCell ref="L54:L55"/>
    <mergeCell ref="L43:L44"/>
    <mergeCell ref="M43:M44"/>
    <mergeCell ref="A79:H79"/>
    <mergeCell ref="K41:K42"/>
    <mergeCell ref="K43:K44"/>
    <mergeCell ref="K54:K55"/>
    <mergeCell ref="K57:K59"/>
    <mergeCell ref="K60:K61"/>
    <mergeCell ref="G4:G8"/>
    <mergeCell ref="K13:K15"/>
    <mergeCell ref="K17:K19"/>
    <mergeCell ref="K20:K21"/>
    <mergeCell ref="K22:K23"/>
    <mergeCell ref="K29:K30"/>
    <mergeCell ref="K32:K33"/>
    <mergeCell ref="K39:K40"/>
    <mergeCell ref="H4:H8"/>
    <mergeCell ref="C63:E63"/>
    <mergeCell ref="A66:E66"/>
    <mergeCell ref="A76:E76"/>
    <mergeCell ref="C4:C8"/>
    <mergeCell ref="D13:D15"/>
    <mergeCell ref="J13:J15"/>
    <mergeCell ref="A4:A8"/>
    <mergeCell ref="B10:J10"/>
    <mergeCell ref="A13:A15"/>
  </mergeCells>
  <phoneticPr fontId="17" type="noConversion"/>
  <pageMargins left="0.19685039370078741" right="0.19685039370078741" top="0.51181102362204722" bottom="0.19685039370078741" header="0" footer="0"/>
  <pageSetup paperSize="9" scale="9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97"/>
  <sheetViews>
    <sheetView workbookViewId="0">
      <selection activeCell="H9" sqref="H9"/>
    </sheetView>
  </sheetViews>
  <sheetFormatPr defaultColWidth="9.109375" defaultRowHeight="13.2" x14ac:dyDescent="0.25"/>
  <cols>
    <col min="1" max="1" width="86.88671875" style="460" customWidth="1"/>
    <col min="2" max="16384" width="9.109375" style="458"/>
  </cols>
  <sheetData>
    <row r="1" spans="1:1" ht="15.6" x14ac:dyDescent="0.25">
      <c r="A1" s="442" t="s">
        <v>1028</v>
      </c>
    </row>
    <row r="2" spans="1:1" ht="15.6" x14ac:dyDescent="0.25">
      <c r="A2" s="442"/>
    </row>
    <row r="3" spans="1:1" ht="46.8" x14ac:dyDescent="0.25">
      <c r="A3" s="442" t="s">
        <v>1029</v>
      </c>
    </row>
    <row r="4" spans="1:1" ht="15.6" x14ac:dyDescent="0.25">
      <c r="A4" s="457"/>
    </row>
    <row r="5" spans="1:1" ht="15.6" x14ac:dyDescent="0.25">
      <c r="A5" s="442" t="s">
        <v>961</v>
      </c>
    </row>
    <row r="6" spans="1:1" ht="15.6" x14ac:dyDescent="0.25">
      <c r="A6" s="442" t="s">
        <v>1025</v>
      </c>
    </row>
    <row r="7" spans="1:1" ht="15.6" x14ac:dyDescent="0.25">
      <c r="A7" s="459"/>
    </row>
    <row r="8" spans="1:1" ht="193.5" customHeight="1" x14ac:dyDescent="0.25">
      <c r="A8" s="445" t="s">
        <v>1026</v>
      </c>
    </row>
    <row r="9" spans="1:1" ht="62.4" x14ac:dyDescent="0.25">
      <c r="A9" s="445" t="s">
        <v>1027</v>
      </c>
    </row>
    <row r="10" spans="1:1" ht="15.6" x14ac:dyDescent="0.25">
      <c r="A10" s="459"/>
    </row>
    <row r="11" spans="1:1" ht="15.6" x14ac:dyDescent="0.25">
      <c r="A11" s="442" t="s">
        <v>966</v>
      </c>
    </row>
    <row r="12" spans="1:1" ht="15.6" x14ac:dyDescent="0.25">
      <c r="A12" s="442" t="s">
        <v>967</v>
      </c>
    </row>
    <row r="13" spans="1:1" ht="15.6" x14ac:dyDescent="0.25">
      <c r="A13" s="459"/>
    </row>
    <row r="14" spans="1:1" ht="109.2" x14ac:dyDescent="0.25">
      <c r="A14" s="445" t="s">
        <v>1053</v>
      </c>
    </row>
    <row r="15" spans="1:1" ht="62.4" x14ac:dyDescent="0.25">
      <c r="A15" s="445" t="s">
        <v>1054</v>
      </c>
    </row>
    <row r="16" spans="1:1" ht="93.6" x14ac:dyDescent="0.25">
      <c r="A16" s="445" t="s">
        <v>1030</v>
      </c>
    </row>
    <row r="17" spans="1:1" ht="46.8" x14ac:dyDescent="0.25">
      <c r="A17" s="445" t="s">
        <v>1031</v>
      </c>
    </row>
    <row r="18" spans="1:1" ht="81" x14ac:dyDescent="0.25">
      <c r="A18" s="459" t="s">
        <v>1055</v>
      </c>
    </row>
    <row r="19" spans="1:1" ht="15.6" x14ac:dyDescent="0.25">
      <c r="A19" s="461" t="s">
        <v>1032</v>
      </c>
    </row>
    <row r="20" spans="1:1" ht="31.2" x14ac:dyDescent="0.25">
      <c r="A20" s="441" t="s">
        <v>1033</v>
      </c>
    </row>
    <row r="21" spans="1:1" x14ac:dyDescent="0.25">
      <c r="A21" s="458"/>
    </row>
    <row r="22" spans="1:1" ht="15.75" customHeight="1" x14ac:dyDescent="0.25"/>
    <row r="36" spans="1:1" ht="84.75" customHeight="1" x14ac:dyDescent="0.25">
      <c r="A36" s="445" t="s">
        <v>1037</v>
      </c>
    </row>
    <row r="37" spans="1:1" ht="15.6" x14ac:dyDescent="0.25">
      <c r="A37" s="445"/>
    </row>
    <row r="38" spans="1:1" ht="15.6" x14ac:dyDescent="0.25">
      <c r="A38" s="344" t="s">
        <v>984</v>
      </c>
    </row>
    <row r="39" spans="1:1" ht="15.6" x14ac:dyDescent="0.25">
      <c r="A39" s="344" t="s">
        <v>1034</v>
      </c>
    </row>
    <row r="40" spans="1:1" ht="15.6" x14ac:dyDescent="0.25">
      <c r="A40" s="445"/>
    </row>
    <row r="41" spans="1:1" ht="31.2" x14ac:dyDescent="0.25">
      <c r="A41" s="445" t="s">
        <v>1038</v>
      </c>
    </row>
    <row r="42" spans="1:1" ht="15.6" x14ac:dyDescent="0.25">
      <c r="A42" s="445"/>
    </row>
    <row r="43" spans="1:1" ht="15.6" x14ac:dyDescent="0.25">
      <c r="A43" s="344" t="s">
        <v>986</v>
      </c>
    </row>
    <row r="44" spans="1:1" ht="15.6" x14ac:dyDescent="0.25">
      <c r="A44" s="344" t="s">
        <v>1035</v>
      </c>
    </row>
    <row r="45" spans="1:1" ht="15.6" x14ac:dyDescent="0.25">
      <c r="A45" s="445"/>
    </row>
    <row r="46" spans="1:1" ht="31.2" x14ac:dyDescent="0.25">
      <c r="A46" s="445" t="s">
        <v>1039</v>
      </c>
    </row>
    <row r="47" spans="1:1" ht="15.6" x14ac:dyDescent="0.25">
      <c r="A47" s="445" t="s">
        <v>1040</v>
      </c>
    </row>
    <row r="48" spans="1:1" ht="15.6" x14ac:dyDescent="0.25">
      <c r="A48" s="445"/>
    </row>
    <row r="49" spans="1:1" ht="15.6" x14ac:dyDescent="0.25">
      <c r="A49" s="344" t="s">
        <v>989</v>
      </c>
    </row>
    <row r="50" spans="1:1" ht="15.6" x14ac:dyDescent="0.25">
      <c r="A50" s="344" t="s">
        <v>1036</v>
      </c>
    </row>
    <row r="51" spans="1:1" ht="15.6" x14ac:dyDescent="0.25">
      <c r="A51" s="445"/>
    </row>
    <row r="52" spans="1:1" ht="15.6" x14ac:dyDescent="0.25">
      <c r="A52" s="445" t="s">
        <v>1041</v>
      </c>
    </row>
    <row r="53" spans="1:1" ht="15.6" x14ac:dyDescent="0.25">
      <c r="A53" s="445"/>
    </row>
    <row r="54" spans="1:1" ht="15.6" x14ac:dyDescent="0.25">
      <c r="A54" s="344" t="s">
        <v>996</v>
      </c>
    </row>
    <row r="55" spans="1:1" ht="15.6" x14ac:dyDescent="0.25">
      <c r="A55" s="344" t="s">
        <v>1042</v>
      </c>
    </row>
    <row r="56" spans="1:1" ht="15.6" x14ac:dyDescent="0.25">
      <c r="A56" s="445"/>
    </row>
    <row r="57" spans="1:1" ht="46.8" x14ac:dyDescent="0.25">
      <c r="A57" s="445" t="s">
        <v>1043</v>
      </c>
    </row>
    <row r="58" spans="1:1" ht="15.6" x14ac:dyDescent="0.25">
      <c r="A58" s="452" t="s">
        <v>1044</v>
      </c>
    </row>
    <row r="59" spans="1:1" ht="15.6" x14ac:dyDescent="0.25">
      <c r="A59" s="344" t="s">
        <v>1045</v>
      </c>
    </row>
    <row r="80" spans="1:1" ht="15.6" x14ac:dyDescent="0.25">
      <c r="A80" s="344" t="s">
        <v>1000</v>
      </c>
    </row>
    <row r="81" spans="1:1" ht="15.6" x14ac:dyDescent="0.25">
      <c r="A81" s="344" t="s">
        <v>1001</v>
      </c>
    </row>
    <row r="82" spans="1:1" ht="15.6" x14ac:dyDescent="0.25">
      <c r="A82" s="445"/>
    </row>
    <row r="83" spans="1:1" ht="46.8" x14ac:dyDescent="0.25">
      <c r="A83" s="445" t="s">
        <v>1048</v>
      </c>
    </row>
    <row r="84" spans="1:1" ht="15.6" x14ac:dyDescent="0.25">
      <c r="A84" s="445" t="s">
        <v>1049</v>
      </c>
    </row>
    <row r="85" spans="1:1" ht="15.6" x14ac:dyDescent="0.25">
      <c r="A85" s="445"/>
    </row>
    <row r="86" spans="1:1" ht="15.6" x14ac:dyDescent="0.25">
      <c r="A86" s="344" t="s">
        <v>1007</v>
      </c>
    </row>
    <row r="87" spans="1:1" ht="15.6" x14ac:dyDescent="0.25">
      <c r="A87" s="344" t="s">
        <v>1046</v>
      </c>
    </row>
    <row r="88" spans="1:1" ht="15.6" x14ac:dyDescent="0.25">
      <c r="A88" s="445"/>
    </row>
    <row r="89" spans="1:1" ht="46.8" x14ac:dyDescent="0.25">
      <c r="A89" s="445" t="s">
        <v>1050</v>
      </c>
    </row>
    <row r="90" spans="1:1" ht="31.2" x14ac:dyDescent="0.25">
      <c r="A90" s="445" t="s">
        <v>1051</v>
      </c>
    </row>
    <row r="91" spans="1:1" ht="15.6" x14ac:dyDescent="0.25">
      <c r="A91" s="445"/>
    </row>
    <row r="92" spans="1:1" ht="26.4" x14ac:dyDescent="0.25">
      <c r="A92" s="462" t="s">
        <v>1056</v>
      </c>
    </row>
    <row r="93" spans="1:1" x14ac:dyDescent="0.25">
      <c r="A93" s="462"/>
    </row>
    <row r="94" spans="1:1" ht="15.6" x14ac:dyDescent="0.25">
      <c r="A94" s="445" t="s">
        <v>1052</v>
      </c>
    </row>
    <row r="95" spans="1:1" ht="15.6" x14ac:dyDescent="0.25">
      <c r="A95" s="445" t="s">
        <v>1047</v>
      </c>
    </row>
    <row r="97" spans="1:1" x14ac:dyDescent="0.25">
      <c r="A97" s="463" t="s">
        <v>1057</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N104"/>
  <sheetViews>
    <sheetView zoomScaleNormal="100" workbookViewId="0">
      <pane ySplit="8" topLeftCell="A9" activePane="bottomLeft" state="frozen"/>
      <selection activeCell="F27" sqref="F27"/>
      <selection pane="bottomLeft" activeCell="D4" sqref="D4:D8"/>
    </sheetView>
  </sheetViews>
  <sheetFormatPr defaultColWidth="9.109375" defaultRowHeight="13.2" x14ac:dyDescent="0.25"/>
  <cols>
    <col min="1" max="1" width="3.109375" style="192" customWidth="1"/>
    <col min="2" max="2" width="3.44140625" style="192" customWidth="1"/>
    <col min="3" max="3" width="3.33203125" style="192" customWidth="1"/>
    <col min="4" max="4" width="38.109375" style="192" customWidth="1"/>
    <col min="5" max="5" width="8.6640625" style="192" customWidth="1"/>
    <col min="6" max="9" width="12" style="187" customWidth="1"/>
    <col min="10" max="10" width="28.88671875" style="187" customWidth="1"/>
    <col min="11" max="11" width="7.44140625" style="187" customWidth="1"/>
    <col min="12" max="12" width="6.88671875" style="187" customWidth="1"/>
    <col min="13" max="13" width="7.44140625" style="187" customWidth="1"/>
    <col min="14" max="16384" width="9.109375" style="240"/>
  </cols>
  <sheetData>
    <row r="1" spans="1:40" s="7" customFormat="1" ht="23.25" customHeight="1" x14ac:dyDescent="0.25">
      <c r="A1" s="160"/>
      <c r="B1" s="160"/>
      <c r="C1" s="160"/>
      <c r="D1" s="160"/>
      <c r="E1" s="540"/>
      <c r="F1" s="161"/>
      <c r="G1" s="161"/>
      <c r="H1" s="161"/>
      <c r="I1" s="161"/>
      <c r="J1" s="759" t="s">
        <v>895</v>
      </c>
      <c r="K1" s="759"/>
      <c r="L1" s="759"/>
      <c r="M1" s="759"/>
    </row>
    <row r="2" spans="1:40" s="7" customFormat="1" ht="20.25" customHeight="1" x14ac:dyDescent="0.25">
      <c r="A2" s="711" t="s">
        <v>742</v>
      </c>
      <c r="B2" s="711"/>
      <c r="C2" s="711"/>
      <c r="D2" s="711"/>
      <c r="E2" s="711"/>
      <c r="F2" s="711"/>
      <c r="G2" s="711"/>
      <c r="H2" s="711"/>
      <c r="I2" s="711"/>
      <c r="J2" s="711"/>
      <c r="K2" s="711"/>
      <c r="L2" s="11"/>
      <c r="M2" s="11"/>
    </row>
    <row r="3" spans="1:40" s="7" customFormat="1" ht="27.75" customHeight="1" x14ac:dyDescent="0.25">
      <c r="A3" s="541"/>
      <c r="B3" s="541"/>
      <c r="C3" s="541"/>
      <c r="D3" s="542"/>
      <c r="E3" s="543"/>
      <c r="F3" s="542"/>
      <c r="G3" s="542"/>
      <c r="H3" s="542"/>
      <c r="I3" s="542"/>
      <c r="J3" s="712"/>
      <c r="K3" s="712"/>
      <c r="L3" s="712" t="s">
        <v>260</v>
      </c>
      <c r="M3" s="712"/>
    </row>
    <row r="4" spans="1:40" s="242" customFormat="1" ht="15.75" customHeight="1" x14ac:dyDescent="0.2">
      <c r="A4" s="732" t="s">
        <v>148</v>
      </c>
      <c r="B4" s="732" t="s">
        <v>149</v>
      </c>
      <c r="C4" s="732" t="s">
        <v>150</v>
      </c>
      <c r="D4" s="733" t="s">
        <v>151</v>
      </c>
      <c r="E4" s="732" t="s">
        <v>147</v>
      </c>
      <c r="F4" s="723" t="s">
        <v>1069</v>
      </c>
      <c r="G4" s="737" t="s">
        <v>909</v>
      </c>
      <c r="H4" s="723" t="s">
        <v>647</v>
      </c>
      <c r="I4" s="723" t="s">
        <v>731</v>
      </c>
      <c r="J4" s="723" t="s">
        <v>152</v>
      </c>
      <c r="K4" s="723"/>
      <c r="L4" s="723"/>
      <c r="M4" s="723"/>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row>
    <row r="5" spans="1:40" s="242" customFormat="1" ht="18.75" customHeight="1" x14ac:dyDescent="0.2">
      <c r="A5" s="732"/>
      <c r="B5" s="732"/>
      <c r="C5" s="732"/>
      <c r="D5" s="733"/>
      <c r="E5" s="732"/>
      <c r="F5" s="723"/>
      <c r="G5" s="737"/>
      <c r="H5" s="723"/>
      <c r="I5" s="723"/>
      <c r="J5" s="723" t="s">
        <v>153</v>
      </c>
      <c r="K5" s="506"/>
      <c r="L5" s="506"/>
      <c r="M5" s="506"/>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row>
    <row r="6" spans="1:40" s="242" customFormat="1" ht="15" customHeight="1" x14ac:dyDescent="0.2">
      <c r="A6" s="732"/>
      <c r="B6" s="732"/>
      <c r="C6" s="732"/>
      <c r="D6" s="733"/>
      <c r="E6" s="732"/>
      <c r="F6" s="723"/>
      <c r="G6" s="737"/>
      <c r="H6" s="723"/>
      <c r="I6" s="723"/>
      <c r="J6" s="723"/>
      <c r="K6" s="740" t="s">
        <v>429</v>
      </c>
      <c r="L6" s="740" t="s">
        <v>648</v>
      </c>
      <c r="M6" s="740" t="s">
        <v>732</v>
      </c>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row>
    <row r="7" spans="1:40" s="242" customFormat="1" ht="36" customHeight="1" x14ac:dyDescent="0.2">
      <c r="A7" s="732"/>
      <c r="B7" s="732"/>
      <c r="C7" s="732"/>
      <c r="D7" s="733"/>
      <c r="E7" s="732"/>
      <c r="F7" s="723"/>
      <c r="G7" s="737"/>
      <c r="H7" s="723"/>
      <c r="I7" s="723"/>
      <c r="J7" s="723"/>
      <c r="K7" s="740"/>
      <c r="L7" s="740"/>
      <c r="M7" s="740"/>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row>
    <row r="8" spans="1:40" s="242" customFormat="1" ht="35.25" customHeight="1" x14ac:dyDescent="0.2">
      <c r="A8" s="732"/>
      <c r="B8" s="732"/>
      <c r="C8" s="732"/>
      <c r="D8" s="733"/>
      <c r="E8" s="732"/>
      <c r="F8" s="723"/>
      <c r="G8" s="737"/>
      <c r="H8" s="723"/>
      <c r="I8" s="723"/>
      <c r="J8" s="723"/>
      <c r="K8" s="740"/>
      <c r="L8" s="740"/>
      <c r="M8" s="740"/>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row>
    <row r="9" spans="1:40" s="241" customFormat="1" ht="25.5" customHeight="1" x14ac:dyDescent="0.2">
      <c r="A9" s="756" t="s">
        <v>286</v>
      </c>
      <c r="B9" s="756"/>
      <c r="C9" s="756"/>
      <c r="D9" s="756"/>
      <c r="E9" s="756"/>
      <c r="F9" s="756"/>
      <c r="G9" s="756"/>
      <c r="H9" s="756"/>
      <c r="I9" s="756"/>
      <c r="J9" s="756"/>
      <c r="K9" s="346"/>
      <c r="L9" s="346"/>
      <c r="M9" s="346"/>
    </row>
    <row r="10" spans="1:40" s="241" customFormat="1" ht="15.75" customHeight="1" x14ac:dyDescent="0.2">
      <c r="A10" s="107" t="s">
        <v>162</v>
      </c>
      <c r="B10" s="706" t="s">
        <v>526</v>
      </c>
      <c r="C10" s="706"/>
      <c r="D10" s="706"/>
      <c r="E10" s="706"/>
      <c r="F10" s="706"/>
      <c r="G10" s="706"/>
      <c r="H10" s="706"/>
      <c r="I10" s="706"/>
      <c r="J10" s="706"/>
      <c r="K10" s="107"/>
      <c r="L10" s="107"/>
      <c r="M10" s="107"/>
    </row>
    <row r="11" spans="1:40" s="241" customFormat="1" ht="16.5" customHeight="1" x14ac:dyDescent="0.2">
      <c r="A11" s="107" t="s">
        <v>162</v>
      </c>
      <c r="B11" s="298" t="s">
        <v>162</v>
      </c>
      <c r="C11" s="706" t="s">
        <v>58</v>
      </c>
      <c r="D11" s="706"/>
      <c r="E11" s="706"/>
      <c r="F11" s="706"/>
      <c r="G11" s="706"/>
      <c r="H11" s="706"/>
      <c r="I11" s="706"/>
      <c r="J11" s="706"/>
      <c r="K11" s="107"/>
      <c r="L11" s="107"/>
      <c r="M11" s="107"/>
    </row>
    <row r="12" spans="1:40" ht="24.75" customHeight="1" x14ac:dyDescent="0.25">
      <c r="A12" s="704" t="s">
        <v>162</v>
      </c>
      <c r="B12" s="704" t="s">
        <v>162</v>
      </c>
      <c r="C12" s="704" t="s">
        <v>162</v>
      </c>
      <c r="D12" s="724" t="s">
        <v>43</v>
      </c>
      <c r="E12" s="204" t="s">
        <v>18</v>
      </c>
      <c r="F12" s="347">
        <v>387.6</v>
      </c>
      <c r="G12" s="504">
        <v>411.3</v>
      </c>
      <c r="H12" s="347">
        <v>420</v>
      </c>
      <c r="I12" s="347">
        <v>440</v>
      </c>
      <c r="J12" s="729" t="s">
        <v>1082</v>
      </c>
      <c r="K12" s="709" t="s">
        <v>667</v>
      </c>
      <c r="L12" s="709" t="s">
        <v>667</v>
      </c>
      <c r="M12" s="709" t="s">
        <v>667</v>
      </c>
    </row>
    <row r="13" spans="1:40" ht="20.25" customHeight="1" x14ac:dyDescent="0.25">
      <c r="A13" s="704"/>
      <c r="B13" s="704"/>
      <c r="C13" s="704"/>
      <c r="D13" s="724"/>
      <c r="E13" s="204" t="s">
        <v>2</v>
      </c>
      <c r="F13" s="347">
        <v>2967.1</v>
      </c>
      <c r="G13" s="504">
        <v>2775.5</v>
      </c>
      <c r="H13" s="347">
        <v>3000</v>
      </c>
      <c r="I13" s="347">
        <v>3100</v>
      </c>
      <c r="J13" s="729"/>
      <c r="K13" s="709"/>
      <c r="L13" s="709"/>
      <c r="M13" s="709"/>
    </row>
    <row r="14" spans="1:40" ht="21.75" customHeight="1" x14ac:dyDescent="0.25">
      <c r="A14" s="704"/>
      <c r="B14" s="704"/>
      <c r="C14" s="704"/>
      <c r="D14" s="724"/>
      <c r="E14" s="204" t="s">
        <v>22</v>
      </c>
      <c r="F14" s="347">
        <v>0.1</v>
      </c>
      <c r="G14" s="504">
        <v>0.1</v>
      </c>
      <c r="H14" s="347">
        <v>0.1</v>
      </c>
      <c r="I14" s="347">
        <v>0.1</v>
      </c>
      <c r="J14" s="729"/>
      <c r="K14" s="709"/>
      <c r="L14" s="709"/>
      <c r="M14" s="709"/>
    </row>
    <row r="15" spans="1:40" ht="34.5" customHeight="1" x14ac:dyDescent="0.25">
      <c r="A15" s="704" t="s">
        <v>162</v>
      </c>
      <c r="B15" s="704" t="s">
        <v>162</v>
      </c>
      <c r="C15" s="704" t="s">
        <v>163</v>
      </c>
      <c r="D15" s="729" t="s">
        <v>112</v>
      </c>
      <c r="E15" s="729" t="s">
        <v>18</v>
      </c>
      <c r="F15" s="707">
        <v>797.6</v>
      </c>
      <c r="G15" s="738">
        <v>868.3</v>
      </c>
      <c r="H15" s="707">
        <v>880</v>
      </c>
      <c r="I15" s="707">
        <v>880</v>
      </c>
      <c r="J15" s="335" t="s">
        <v>129</v>
      </c>
      <c r="K15" s="295">
        <v>2300</v>
      </c>
      <c r="L15" s="295">
        <v>2300</v>
      </c>
      <c r="M15" s="295">
        <v>2300</v>
      </c>
    </row>
    <row r="16" spans="1:40" ht="29.25" customHeight="1" x14ac:dyDescent="0.25">
      <c r="A16" s="704"/>
      <c r="B16" s="704"/>
      <c r="C16" s="704"/>
      <c r="D16" s="729"/>
      <c r="E16" s="729"/>
      <c r="F16" s="708"/>
      <c r="G16" s="739"/>
      <c r="H16" s="708"/>
      <c r="I16" s="708"/>
      <c r="J16" s="335" t="s">
        <v>1083</v>
      </c>
      <c r="K16" s="295">
        <v>1250</v>
      </c>
      <c r="L16" s="295">
        <v>1226</v>
      </c>
      <c r="M16" s="295">
        <v>1214</v>
      </c>
    </row>
    <row r="17" spans="1:13" ht="82.5" customHeight="1" x14ac:dyDescent="0.25">
      <c r="A17" s="327" t="s">
        <v>162</v>
      </c>
      <c r="B17" s="327" t="s">
        <v>162</v>
      </c>
      <c r="C17" s="327" t="s">
        <v>164</v>
      </c>
      <c r="D17" s="204" t="s">
        <v>60</v>
      </c>
      <c r="E17" s="303" t="s">
        <v>18</v>
      </c>
      <c r="F17" s="348">
        <v>847.7</v>
      </c>
      <c r="G17" s="544">
        <v>908.3</v>
      </c>
      <c r="H17" s="348">
        <v>920</v>
      </c>
      <c r="I17" s="348">
        <v>940</v>
      </c>
      <c r="J17" s="349" t="s">
        <v>1084</v>
      </c>
      <c r="K17" s="296" t="s">
        <v>746</v>
      </c>
      <c r="L17" s="296" t="s">
        <v>746</v>
      </c>
      <c r="M17" s="296" t="s">
        <v>746</v>
      </c>
    </row>
    <row r="18" spans="1:13" ht="108.75" customHeight="1" x14ac:dyDescent="0.25">
      <c r="A18" s="211" t="s">
        <v>162</v>
      </c>
      <c r="B18" s="204" t="s">
        <v>162</v>
      </c>
      <c r="C18" s="204" t="s">
        <v>165</v>
      </c>
      <c r="D18" s="349" t="s">
        <v>64</v>
      </c>
      <c r="E18" s="178" t="s">
        <v>18</v>
      </c>
      <c r="F18" s="350">
        <v>828.8</v>
      </c>
      <c r="G18" s="505">
        <v>828.8</v>
      </c>
      <c r="H18" s="350">
        <v>830</v>
      </c>
      <c r="I18" s="348">
        <v>830</v>
      </c>
      <c r="J18" s="349" t="s">
        <v>1085</v>
      </c>
      <c r="K18" s="297" t="s">
        <v>747</v>
      </c>
      <c r="L18" s="297" t="s">
        <v>747</v>
      </c>
      <c r="M18" s="297" t="s">
        <v>747</v>
      </c>
    </row>
    <row r="19" spans="1:13" ht="37.5" customHeight="1" x14ac:dyDescent="0.25">
      <c r="A19" s="211" t="s">
        <v>162</v>
      </c>
      <c r="B19" s="204" t="s">
        <v>162</v>
      </c>
      <c r="C19" s="351" t="s">
        <v>166</v>
      </c>
      <c r="D19" s="211" t="s">
        <v>61</v>
      </c>
      <c r="E19" s="351" t="s">
        <v>2</v>
      </c>
      <c r="F19" s="108">
        <v>50</v>
      </c>
      <c r="G19" s="427">
        <v>50</v>
      </c>
      <c r="H19" s="108">
        <v>50</v>
      </c>
      <c r="I19" s="108">
        <v>50</v>
      </c>
      <c r="J19" s="352" t="s">
        <v>1086</v>
      </c>
      <c r="K19" s="296" t="s">
        <v>748</v>
      </c>
      <c r="L19" s="296" t="s">
        <v>748</v>
      </c>
      <c r="M19" s="296" t="s">
        <v>748</v>
      </c>
    </row>
    <row r="20" spans="1:13" ht="43.5" customHeight="1" x14ac:dyDescent="0.25">
      <c r="A20" s="211" t="s">
        <v>162</v>
      </c>
      <c r="B20" s="204" t="s">
        <v>162</v>
      </c>
      <c r="C20" s="351" t="s">
        <v>167</v>
      </c>
      <c r="D20" s="211" t="s">
        <v>62</v>
      </c>
      <c r="E20" s="351" t="s">
        <v>2</v>
      </c>
      <c r="F20" s="108">
        <v>150</v>
      </c>
      <c r="G20" s="427">
        <v>226</v>
      </c>
      <c r="H20" s="108">
        <v>150</v>
      </c>
      <c r="I20" s="108">
        <v>150</v>
      </c>
      <c r="J20" s="335" t="s">
        <v>129</v>
      </c>
      <c r="K20" s="295">
        <v>2300</v>
      </c>
      <c r="L20" s="295">
        <v>2300</v>
      </c>
      <c r="M20" s="295">
        <v>2300</v>
      </c>
    </row>
    <row r="21" spans="1:13" ht="23.25" customHeight="1" x14ac:dyDescent="0.25">
      <c r="A21" s="717" t="s">
        <v>162</v>
      </c>
      <c r="B21" s="717" t="s">
        <v>162</v>
      </c>
      <c r="C21" s="715" t="s">
        <v>168</v>
      </c>
      <c r="D21" s="713" t="s">
        <v>1062</v>
      </c>
      <c r="E21" s="303" t="s">
        <v>5</v>
      </c>
      <c r="F21" s="108">
        <v>2982</v>
      </c>
      <c r="G21" s="427">
        <v>3130.8</v>
      </c>
      <c r="H21" s="108">
        <v>3130</v>
      </c>
      <c r="I21" s="108">
        <v>3130</v>
      </c>
      <c r="J21" s="719" t="s">
        <v>1087</v>
      </c>
      <c r="K21" s="721">
        <v>1429</v>
      </c>
      <c r="L21" s="721">
        <v>1420</v>
      </c>
      <c r="M21" s="721">
        <v>1420</v>
      </c>
    </row>
    <row r="22" spans="1:13" ht="28.5" customHeight="1" x14ac:dyDescent="0.25">
      <c r="A22" s="718"/>
      <c r="B22" s="718"/>
      <c r="C22" s="716"/>
      <c r="D22" s="714"/>
      <c r="E22" s="303" t="s">
        <v>18</v>
      </c>
      <c r="F22" s="108">
        <v>0</v>
      </c>
      <c r="G22" s="427">
        <v>0.1</v>
      </c>
      <c r="H22" s="108">
        <v>0.1</v>
      </c>
      <c r="I22" s="108">
        <v>0.1</v>
      </c>
      <c r="J22" s="720"/>
      <c r="K22" s="722"/>
      <c r="L22" s="722"/>
      <c r="M22" s="722"/>
    </row>
    <row r="23" spans="1:13" ht="36.75" customHeight="1" x14ac:dyDescent="0.25">
      <c r="A23" s="211" t="s">
        <v>162</v>
      </c>
      <c r="B23" s="204" t="s">
        <v>162</v>
      </c>
      <c r="C23" s="351" t="s">
        <v>169</v>
      </c>
      <c r="D23" s="211" t="s">
        <v>27</v>
      </c>
      <c r="E23" s="303" t="s">
        <v>5</v>
      </c>
      <c r="F23" s="108">
        <v>10191</v>
      </c>
      <c r="G23" s="427">
        <v>10760.5</v>
      </c>
      <c r="H23" s="108">
        <v>10800</v>
      </c>
      <c r="I23" s="108">
        <v>10800</v>
      </c>
      <c r="J23" s="230" t="s">
        <v>1088</v>
      </c>
      <c r="K23" s="230">
        <v>11700</v>
      </c>
      <c r="L23" s="230">
        <v>11500</v>
      </c>
      <c r="M23" s="230">
        <v>11300</v>
      </c>
    </row>
    <row r="24" spans="1:13" ht="24.75" customHeight="1" x14ac:dyDescent="0.25">
      <c r="A24" s="755" t="s">
        <v>162</v>
      </c>
      <c r="B24" s="755" t="s">
        <v>162</v>
      </c>
      <c r="C24" s="750" t="s">
        <v>170</v>
      </c>
      <c r="D24" s="729" t="s">
        <v>28</v>
      </c>
      <c r="E24" s="211" t="s">
        <v>5</v>
      </c>
      <c r="F24" s="108">
        <v>0</v>
      </c>
      <c r="G24" s="427">
        <v>0</v>
      </c>
      <c r="H24" s="108">
        <v>0</v>
      </c>
      <c r="I24" s="108">
        <v>0</v>
      </c>
      <c r="J24" s="734" t="s">
        <v>1089</v>
      </c>
      <c r="K24" s="741">
        <v>380</v>
      </c>
      <c r="L24" s="741">
        <v>380</v>
      </c>
      <c r="M24" s="741">
        <v>380</v>
      </c>
    </row>
    <row r="25" spans="1:13" ht="24.75" customHeight="1" x14ac:dyDescent="0.25">
      <c r="A25" s="755"/>
      <c r="B25" s="755"/>
      <c r="C25" s="750"/>
      <c r="D25" s="729"/>
      <c r="E25" s="211" t="s">
        <v>18</v>
      </c>
      <c r="F25" s="108">
        <v>84.1</v>
      </c>
      <c r="G25" s="427">
        <v>84.1</v>
      </c>
      <c r="H25" s="108">
        <v>84.1</v>
      </c>
      <c r="I25" s="108">
        <v>84.1</v>
      </c>
      <c r="J25" s="734"/>
      <c r="K25" s="742"/>
      <c r="L25" s="742"/>
      <c r="M25" s="742"/>
    </row>
    <row r="26" spans="1:13" ht="22.5" customHeight="1" x14ac:dyDescent="0.25">
      <c r="A26" s="755"/>
      <c r="B26" s="755"/>
      <c r="C26" s="750"/>
      <c r="D26" s="729"/>
      <c r="E26" s="211" t="s">
        <v>2</v>
      </c>
      <c r="F26" s="108">
        <v>16</v>
      </c>
      <c r="G26" s="427">
        <v>16</v>
      </c>
      <c r="H26" s="108">
        <v>16</v>
      </c>
      <c r="I26" s="108">
        <v>16</v>
      </c>
      <c r="J26" s="734"/>
      <c r="K26" s="743"/>
      <c r="L26" s="743"/>
      <c r="M26" s="743"/>
    </row>
    <row r="27" spans="1:13" ht="26.25" customHeight="1" x14ac:dyDescent="0.25">
      <c r="A27" s="717" t="s">
        <v>162</v>
      </c>
      <c r="B27" s="717" t="s">
        <v>162</v>
      </c>
      <c r="C27" s="715" t="s">
        <v>171</v>
      </c>
      <c r="D27" s="713" t="s">
        <v>29</v>
      </c>
      <c r="E27" s="211" t="s">
        <v>5</v>
      </c>
      <c r="F27" s="108">
        <v>0</v>
      </c>
      <c r="G27" s="427">
        <v>0</v>
      </c>
      <c r="H27" s="108">
        <v>0</v>
      </c>
      <c r="I27" s="108">
        <v>0</v>
      </c>
      <c r="J27" s="766" t="s">
        <v>1090</v>
      </c>
      <c r="K27" s="741">
        <v>7</v>
      </c>
      <c r="L27" s="741">
        <v>7</v>
      </c>
      <c r="M27" s="741">
        <v>7</v>
      </c>
    </row>
    <row r="28" spans="1:13" ht="23.25" customHeight="1" x14ac:dyDescent="0.25">
      <c r="A28" s="718"/>
      <c r="B28" s="718"/>
      <c r="C28" s="716"/>
      <c r="D28" s="714"/>
      <c r="E28" s="211" t="s">
        <v>18</v>
      </c>
      <c r="F28" s="108">
        <v>24.8</v>
      </c>
      <c r="G28" s="427">
        <v>27</v>
      </c>
      <c r="H28" s="108">
        <v>27</v>
      </c>
      <c r="I28" s="108">
        <v>27</v>
      </c>
      <c r="J28" s="767"/>
      <c r="K28" s="743"/>
      <c r="L28" s="743"/>
      <c r="M28" s="743"/>
    </row>
    <row r="29" spans="1:13" ht="32.25" customHeight="1" x14ac:dyDescent="0.25">
      <c r="A29" s="211" t="s">
        <v>162</v>
      </c>
      <c r="B29" s="211" t="s">
        <v>162</v>
      </c>
      <c r="C29" s="353" t="s">
        <v>172</v>
      </c>
      <c r="D29" s="204" t="s">
        <v>34</v>
      </c>
      <c r="E29" s="306" t="s">
        <v>5</v>
      </c>
      <c r="F29" s="108">
        <v>0.1</v>
      </c>
      <c r="G29" s="427">
        <v>0.1</v>
      </c>
      <c r="H29" s="108">
        <v>0.1</v>
      </c>
      <c r="I29" s="108">
        <v>0.1</v>
      </c>
      <c r="J29" s="352" t="s">
        <v>1091</v>
      </c>
      <c r="K29" s="354">
        <v>1</v>
      </c>
      <c r="L29" s="354">
        <v>1</v>
      </c>
      <c r="M29" s="354">
        <v>1</v>
      </c>
    </row>
    <row r="30" spans="1:13" ht="45" customHeight="1" x14ac:dyDescent="0.25">
      <c r="A30" s="211" t="s">
        <v>162</v>
      </c>
      <c r="B30" s="211" t="s">
        <v>162</v>
      </c>
      <c r="C30" s="353" t="s">
        <v>173</v>
      </c>
      <c r="D30" s="211" t="s">
        <v>35</v>
      </c>
      <c r="E30" s="306" t="s">
        <v>5</v>
      </c>
      <c r="F30" s="108">
        <v>1.6</v>
      </c>
      <c r="G30" s="427">
        <v>8.1</v>
      </c>
      <c r="H30" s="108">
        <v>6.7</v>
      </c>
      <c r="I30" s="108">
        <v>6.7</v>
      </c>
      <c r="J30" s="352" t="s">
        <v>1092</v>
      </c>
      <c r="K30" s="354">
        <v>1</v>
      </c>
      <c r="L30" s="354">
        <v>1</v>
      </c>
      <c r="M30" s="354">
        <v>1</v>
      </c>
    </row>
    <row r="31" spans="1:13" ht="82.5" customHeight="1" x14ac:dyDescent="0.25">
      <c r="A31" s="211" t="s">
        <v>162</v>
      </c>
      <c r="B31" s="211" t="s">
        <v>162</v>
      </c>
      <c r="C31" s="353" t="s">
        <v>21</v>
      </c>
      <c r="D31" s="211" t="s">
        <v>179</v>
      </c>
      <c r="E31" s="211" t="s">
        <v>18</v>
      </c>
      <c r="F31" s="108">
        <v>8.9</v>
      </c>
      <c r="G31" s="427">
        <v>8.9</v>
      </c>
      <c r="H31" s="108">
        <v>9</v>
      </c>
      <c r="I31" s="108">
        <v>9</v>
      </c>
      <c r="J31" s="178" t="s">
        <v>194</v>
      </c>
      <c r="K31" s="354">
        <v>9</v>
      </c>
      <c r="L31" s="354">
        <v>9</v>
      </c>
      <c r="M31" s="354">
        <v>9</v>
      </c>
    </row>
    <row r="32" spans="1:13" ht="48.75" customHeight="1" x14ac:dyDescent="0.25">
      <c r="A32" s="306" t="s">
        <v>162</v>
      </c>
      <c r="B32" s="306" t="s">
        <v>162</v>
      </c>
      <c r="C32" s="306" t="s">
        <v>3</v>
      </c>
      <c r="D32" s="306" t="s">
        <v>880</v>
      </c>
      <c r="E32" s="355" t="s">
        <v>18</v>
      </c>
      <c r="F32" s="230">
        <v>150.4</v>
      </c>
      <c r="G32" s="431">
        <v>150.4</v>
      </c>
      <c r="H32" s="230">
        <v>150.4</v>
      </c>
      <c r="I32" s="230">
        <v>150.4</v>
      </c>
      <c r="J32" s="178" t="s">
        <v>1093</v>
      </c>
      <c r="K32" s="354">
        <v>6</v>
      </c>
      <c r="L32" s="354">
        <v>8</v>
      </c>
      <c r="M32" s="354">
        <v>8</v>
      </c>
    </row>
    <row r="33" spans="1:13" ht="42" customHeight="1" x14ac:dyDescent="0.25">
      <c r="A33" s="306" t="s">
        <v>162</v>
      </c>
      <c r="B33" s="306" t="s">
        <v>162</v>
      </c>
      <c r="C33" s="306" t="s">
        <v>10</v>
      </c>
      <c r="D33" s="306" t="s">
        <v>1094</v>
      </c>
      <c r="E33" s="355" t="s">
        <v>18</v>
      </c>
      <c r="F33" s="230">
        <v>0</v>
      </c>
      <c r="G33" s="431">
        <v>87.9</v>
      </c>
      <c r="H33" s="230">
        <v>0</v>
      </c>
      <c r="I33" s="230">
        <v>0</v>
      </c>
      <c r="J33" s="178" t="s">
        <v>911</v>
      </c>
      <c r="K33" s="354">
        <v>100</v>
      </c>
      <c r="L33" s="354"/>
      <c r="M33" s="354"/>
    </row>
    <row r="34" spans="1:13" ht="63" customHeight="1" x14ac:dyDescent="0.25">
      <c r="A34" s="306" t="s">
        <v>162</v>
      </c>
      <c r="B34" s="306" t="s">
        <v>162</v>
      </c>
      <c r="C34" s="306" t="s">
        <v>6</v>
      </c>
      <c r="D34" s="306" t="s">
        <v>1059</v>
      </c>
      <c r="E34" s="355" t="s">
        <v>18</v>
      </c>
      <c r="F34" s="230">
        <v>0</v>
      </c>
      <c r="G34" s="431">
        <v>436.3</v>
      </c>
      <c r="H34" s="230">
        <v>0</v>
      </c>
      <c r="I34" s="230">
        <v>0</v>
      </c>
      <c r="J34" s="178" t="s">
        <v>911</v>
      </c>
      <c r="K34" s="354">
        <v>100</v>
      </c>
      <c r="L34" s="354"/>
      <c r="M34" s="354"/>
    </row>
    <row r="35" spans="1:13" ht="99" customHeight="1" x14ac:dyDescent="0.25">
      <c r="A35" s="306" t="s">
        <v>162</v>
      </c>
      <c r="B35" s="306" t="s">
        <v>162</v>
      </c>
      <c r="C35" s="306" t="s">
        <v>7</v>
      </c>
      <c r="D35" s="306" t="s">
        <v>1095</v>
      </c>
      <c r="E35" s="355" t="s">
        <v>18</v>
      </c>
      <c r="F35" s="230">
        <v>0</v>
      </c>
      <c r="G35" s="431">
        <v>20.7</v>
      </c>
      <c r="H35" s="230">
        <v>0</v>
      </c>
      <c r="I35" s="230">
        <v>0</v>
      </c>
      <c r="J35" s="178" t="s">
        <v>1060</v>
      </c>
      <c r="K35" s="354">
        <v>100</v>
      </c>
      <c r="L35" s="354"/>
      <c r="M35" s="354"/>
    </row>
    <row r="36" spans="1:13" ht="57" customHeight="1" x14ac:dyDescent="0.25">
      <c r="A36" s="306" t="s">
        <v>162</v>
      </c>
      <c r="B36" s="306" t="s">
        <v>162</v>
      </c>
      <c r="C36" s="306" t="s">
        <v>8</v>
      </c>
      <c r="D36" s="306" t="s">
        <v>1061</v>
      </c>
      <c r="E36" s="355" t="s">
        <v>18</v>
      </c>
      <c r="F36" s="230">
        <v>0</v>
      </c>
      <c r="G36" s="431">
        <v>3.3</v>
      </c>
      <c r="H36" s="230">
        <v>0</v>
      </c>
      <c r="I36" s="230">
        <v>0</v>
      </c>
      <c r="J36" s="178" t="s">
        <v>911</v>
      </c>
      <c r="K36" s="354">
        <v>100</v>
      </c>
      <c r="L36" s="354"/>
      <c r="M36" s="354"/>
    </row>
    <row r="37" spans="1:13" ht="18.75" customHeight="1" x14ac:dyDescent="0.25">
      <c r="A37" s="107" t="s">
        <v>162</v>
      </c>
      <c r="B37" s="107" t="s">
        <v>162</v>
      </c>
      <c r="C37" s="728" t="s">
        <v>154</v>
      </c>
      <c r="D37" s="728"/>
      <c r="E37" s="728"/>
      <c r="F37" s="356">
        <f t="shared" ref="F37:I37" si="0">SUM(F12:F36)</f>
        <v>19487.8</v>
      </c>
      <c r="G37" s="356">
        <f t="shared" si="0"/>
        <v>20802.5</v>
      </c>
      <c r="H37" s="356">
        <f t="shared" si="0"/>
        <v>20473.5</v>
      </c>
      <c r="I37" s="356">
        <f t="shared" si="0"/>
        <v>20613.5</v>
      </c>
      <c r="J37" s="352"/>
      <c r="K37" s="354"/>
      <c r="L37" s="354"/>
      <c r="M37" s="354"/>
    </row>
    <row r="38" spans="1:13" ht="18" customHeight="1" x14ac:dyDescent="0.25">
      <c r="A38" s="211" t="s">
        <v>162</v>
      </c>
      <c r="B38" s="204" t="s">
        <v>163</v>
      </c>
      <c r="C38" s="706" t="s">
        <v>295</v>
      </c>
      <c r="D38" s="706"/>
      <c r="E38" s="706"/>
      <c r="F38" s="706"/>
      <c r="G38" s="706"/>
      <c r="H38" s="706"/>
      <c r="I38" s="706"/>
      <c r="J38" s="706"/>
      <c r="K38" s="107"/>
      <c r="L38" s="107"/>
      <c r="M38" s="107"/>
    </row>
    <row r="39" spans="1:13" ht="28.5" customHeight="1" x14ac:dyDescent="0.25">
      <c r="A39" s="704" t="s">
        <v>162</v>
      </c>
      <c r="B39" s="704" t="s">
        <v>163</v>
      </c>
      <c r="C39" s="744" t="s">
        <v>162</v>
      </c>
      <c r="D39" s="724" t="s">
        <v>301</v>
      </c>
      <c r="E39" s="351" t="s">
        <v>2</v>
      </c>
      <c r="F39" s="83">
        <v>440</v>
      </c>
      <c r="G39" s="429">
        <v>440</v>
      </c>
      <c r="H39" s="83">
        <v>480</v>
      </c>
      <c r="I39" s="83">
        <v>480</v>
      </c>
      <c r="J39" s="736" t="s">
        <v>130</v>
      </c>
      <c r="K39" s="735">
        <v>4500</v>
      </c>
      <c r="L39" s="735">
        <v>4500</v>
      </c>
      <c r="M39" s="735">
        <v>4500</v>
      </c>
    </row>
    <row r="40" spans="1:13" ht="42" customHeight="1" x14ac:dyDescent="0.25">
      <c r="A40" s="704"/>
      <c r="B40" s="704"/>
      <c r="C40" s="744"/>
      <c r="D40" s="724"/>
      <c r="E40" s="351" t="s">
        <v>2</v>
      </c>
      <c r="F40" s="83">
        <v>186.9</v>
      </c>
      <c r="G40" s="429">
        <v>201.9</v>
      </c>
      <c r="H40" s="83">
        <v>186.9</v>
      </c>
      <c r="I40" s="83">
        <v>186.9</v>
      </c>
      <c r="J40" s="736"/>
      <c r="K40" s="735"/>
      <c r="L40" s="735"/>
      <c r="M40" s="735"/>
    </row>
    <row r="41" spans="1:13" ht="33.75" customHeight="1" x14ac:dyDescent="0.25">
      <c r="A41" s="211" t="s">
        <v>162</v>
      </c>
      <c r="B41" s="204" t="s">
        <v>163</v>
      </c>
      <c r="C41" s="204" t="s">
        <v>163</v>
      </c>
      <c r="D41" s="352" t="s">
        <v>65</v>
      </c>
      <c r="E41" s="349" t="s">
        <v>2</v>
      </c>
      <c r="F41" s="270">
        <v>80</v>
      </c>
      <c r="G41" s="432">
        <v>153.5</v>
      </c>
      <c r="H41" s="270">
        <v>80</v>
      </c>
      <c r="I41" s="270">
        <v>80</v>
      </c>
      <c r="J41" s="178" t="s">
        <v>132</v>
      </c>
      <c r="K41" s="354">
        <v>500</v>
      </c>
      <c r="L41" s="354">
        <v>500</v>
      </c>
      <c r="M41" s="354">
        <v>500</v>
      </c>
    </row>
    <row r="42" spans="1:13" ht="39" customHeight="1" x14ac:dyDescent="0.25">
      <c r="A42" s="211" t="s">
        <v>162</v>
      </c>
      <c r="B42" s="204" t="s">
        <v>163</v>
      </c>
      <c r="C42" s="204" t="s">
        <v>164</v>
      </c>
      <c r="D42" s="352" t="s">
        <v>66</v>
      </c>
      <c r="E42" s="349" t="s">
        <v>2</v>
      </c>
      <c r="F42" s="270">
        <v>131</v>
      </c>
      <c r="G42" s="432">
        <v>129.5</v>
      </c>
      <c r="H42" s="270">
        <v>131</v>
      </c>
      <c r="I42" s="270">
        <v>131</v>
      </c>
      <c r="J42" s="178" t="s">
        <v>133</v>
      </c>
      <c r="K42" s="354">
        <v>5800</v>
      </c>
      <c r="L42" s="354">
        <v>5800</v>
      </c>
      <c r="M42" s="354">
        <v>5800</v>
      </c>
    </row>
    <row r="43" spans="1:13" ht="45" customHeight="1" x14ac:dyDescent="0.25">
      <c r="A43" s="211" t="s">
        <v>162</v>
      </c>
      <c r="B43" s="204" t="s">
        <v>163</v>
      </c>
      <c r="C43" s="204" t="s">
        <v>165</v>
      </c>
      <c r="D43" s="178" t="s">
        <v>704</v>
      </c>
      <c r="E43" s="178" t="s">
        <v>2</v>
      </c>
      <c r="F43" s="270">
        <v>30</v>
      </c>
      <c r="G43" s="432">
        <v>30</v>
      </c>
      <c r="H43" s="270">
        <v>30</v>
      </c>
      <c r="I43" s="270">
        <v>30</v>
      </c>
      <c r="J43" s="230" t="s">
        <v>1096</v>
      </c>
      <c r="K43" s="230">
        <v>320</v>
      </c>
      <c r="L43" s="230">
        <v>320</v>
      </c>
      <c r="M43" s="230">
        <v>320</v>
      </c>
    </row>
    <row r="44" spans="1:13" ht="69.75" customHeight="1" x14ac:dyDescent="0.25">
      <c r="A44" s="211" t="s">
        <v>162</v>
      </c>
      <c r="B44" s="204" t="s">
        <v>163</v>
      </c>
      <c r="C44" s="204" t="s">
        <v>166</v>
      </c>
      <c r="D44" s="178" t="s">
        <v>878</v>
      </c>
      <c r="E44" s="178" t="s">
        <v>18</v>
      </c>
      <c r="F44" s="270">
        <v>371.2</v>
      </c>
      <c r="G44" s="432">
        <v>371.2</v>
      </c>
      <c r="H44" s="270">
        <v>0</v>
      </c>
      <c r="I44" s="270">
        <v>0</v>
      </c>
      <c r="J44" s="230" t="s">
        <v>879</v>
      </c>
      <c r="K44" s="230">
        <v>100</v>
      </c>
      <c r="L44" s="230"/>
      <c r="M44" s="230"/>
    </row>
    <row r="45" spans="1:13" ht="38.25" customHeight="1" x14ac:dyDescent="0.25">
      <c r="A45" s="211" t="s">
        <v>162</v>
      </c>
      <c r="B45" s="204" t="s">
        <v>163</v>
      </c>
      <c r="C45" s="204" t="s">
        <v>167</v>
      </c>
      <c r="D45" s="230" t="s">
        <v>886</v>
      </c>
      <c r="E45" s="357" t="s">
        <v>2</v>
      </c>
      <c r="F45" s="270">
        <v>23.2</v>
      </c>
      <c r="G45" s="432">
        <v>23.2</v>
      </c>
      <c r="H45" s="270">
        <v>31</v>
      </c>
      <c r="I45" s="270">
        <v>31</v>
      </c>
      <c r="J45" s="230" t="s">
        <v>887</v>
      </c>
      <c r="K45" s="230">
        <v>48</v>
      </c>
      <c r="L45" s="230">
        <v>48</v>
      </c>
      <c r="M45" s="230">
        <v>48</v>
      </c>
    </row>
    <row r="46" spans="1:13" ht="33" customHeight="1" x14ac:dyDescent="0.25">
      <c r="A46" s="211" t="s">
        <v>162</v>
      </c>
      <c r="B46" s="204" t="s">
        <v>163</v>
      </c>
      <c r="C46" s="204" t="s">
        <v>168</v>
      </c>
      <c r="D46" s="352" t="s">
        <v>253</v>
      </c>
      <c r="E46" s="349" t="s">
        <v>2</v>
      </c>
      <c r="F46" s="270">
        <v>3</v>
      </c>
      <c r="G46" s="432">
        <v>3</v>
      </c>
      <c r="H46" s="270">
        <v>3</v>
      </c>
      <c r="I46" s="270">
        <v>3</v>
      </c>
      <c r="J46" s="178" t="s">
        <v>264</v>
      </c>
      <c r="K46" s="354">
        <v>1</v>
      </c>
      <c r="L46" s="354">
        <v>1</v>
      </c>
      <c r="M46" s="354">
        <v>1</v>
      </c>
    </row>
    <row r="47" spans="1:13" ht="19.5" customHeight="1" x14ac:dyDescent="0.25">
      <c r="A47" s="107" t="s">
        <v>162</v>
      </c>
      <c r="B47" s="107" t="s">
        <v>163</v>
      </c>
      <c r="C47" s="728" t="s">
        <v>154</v>
      </c>
      <c r="D47" s="728"/>
      <c r="E47" s="728"/>
      <c r="F47" s="130">
        <f>SUM(F39:F46)</f>
        <v>1265.3</v>
      </c>
      <c r="G47" s="130">
        <f>SUM(G39:G46)</f>
        <v>1352.3</v>
      </c>
      <c r="H47" s="130">
        <f>SUM(H39:H46)</f>
        <v>941.9</v>
      </c>
      <c r="I47" s="130">
        <f>SUM(I39:I46)</f>
        <v>941.9</v>
      </c>
      <c r="J47" s="352"/>
      <c r="K47" s="358"/>
      <c r="L47" s="358"/>
      <c r="M47" s="358"/>
    </row>
    <row r="48" spans="1:13" ht="16.5" customHeight="1" x14ac:dyDescent="0.25">
      <c r="A48" s="211" t="s">
        <v>162</v>
      </c>
      <c r="B48" s="204" t="s">
        <v>164</v>
      </c>
      <c r="C48" s="751" t="s">
        <v>527</v>
      </c>
      <c r="D48" s="751"/>
      <c r="E48" s="751"/>
      <c r="F48" s="751"/>
      <c r="G48" s="751"/>
      <c r="H48" s="751"/>
      <c r="I48" s="751"/>
      <c r="J48" s="751"/>
      <c r="K48" s="359"/>
      <c r="L48" s="359"/>
      <c r="M48" s="359"/>
    </row>
    <row r="49" spans="1:13" ht="30.75" customHeight="1" x14ac:dyDescent="0.25">
      <c r="A49" s="327" t="s">
        <v>162</v>
      </c>
      <c r="B49" s="327" t="s">
        <v>164</v>
      </c>
      <c r="C49" s="297" t="s">
        <v>162</v>
      </c>
      <c r="D49" s="351" t="s">
        <v>63</v>
      </c>
      <c r="E49" s="178" t="s">
        <v>2</v>
      </c>
      <c r="F49" s="83">
        <v>376</v>
      </c>
      <c r="G49" s="429">
        <v>376</v>
      </c>
      <c r="H49" s="83">
        <v>400</v>
      </c>
      <c r="I49" s="83">
        <v>420</v>
      </c>
      <c r="J49" s="352" t="s">
        <v>131</v>
      </c>
      <c r="K49" s="230">
        <v>550</v>
      </c>
      <c r="L49" s="230">
        <v>620</v>
      </c>
      <c r="M49" s="230">
        <v>640</v>
      </c>
    </row>
    <row r="50" spans="1:13" ht="21" customHeight="1" x14ac:dyDescent="0.25">
      <c r="A50" s="211" t="s">
        <v>162</v>
      </c>
      <c r="B50" s="211" t="s">
        <v>164</v>
      </c>
      <c r="C50" s="730" t="s">
        <v>154</v>
      </c>
      <c r="D50" s="730"/>
      <c r="E50" s="730"/>
      <c r="F50" s="356">
        <f>+F49</f>
        <v>376</v>
      </c>
      <c r="G50" s="356">
        <f t="shared" ref="G50:I50" si="1">+G49</f>
        <v>376</v>
      </c>
      <c r="H50" s="356">
        <f t="shared" si="1"/>
        <v>400</v>
      </c>
      <c r="I50" s="356">
        <f t="shared" si="1"/>
        <v>420</v>
      </c>
      <c r="J50" s="349"/>
      <c r="K50" s="360"/>
      <c r="L50" s="360"/>
      <c r="M50" s="360"/>
    </row>
    <row r="51" spans="1:13" ht="17.25" customHeight="1" x14ac:dyDescent="0.25">
      <c r="A51" s="107" t="s">
        <v>162</v>
      </c>
      <c r="B51" s="730" t="s">
        <v>155</v>
      </c>
      <c r="C51" s="730"/>
      <c r="D51" s="730"/>
      <c r="E51" s="730"/>
      <c r="F51" s="130">
        <f>+F50+F47+F37</f>
        <v>21129.1</v>
      </c>
      <c r="G51" s="130">
        <f>+G50+G47+G37</f>
        <v>22530.799999999999</v>
      </c>
      <c r="H51" s="130">
        <f>+H50+H47+H37</f>
        <v>21815.4</v>
      </c>
      <c r="I51" s="130">
        <f>+I50+I47+I37</f>
        <v>21975.4</v>
      </c>
      <c r="J51" s="361"/>
      <c r="K51" s="362"/>
      <c r="L51" s="362"/>
      <c r="M51" s="362"/>
    </row>
    <row r="52" spans="1:13" ht="16.5" customHeight="1" x14ac:dyDescent="0.25">
      <c r="A52" s="107" t="s">
        <v>163</v>
      </c>
      <c r="B52" s="752" t="s">
        <v>528</v>
      </c>
      <c r="C52" s="752"/>
      <c r="D52" s="752"/>
      <c r="E52" s="752"/>
      <c r="F52" s="752"/>
      <c r="G52" s="752"/>
      <c r="H52" s="752"/>
      <c r="I52" s="752"/>
      <c r="J52" s="752"/>
      <c r="K52" s="363"/>
      <c r="L52" s="363"/>
      <c r="M52" s="363"/>
    </row>
    <row r="53" spans="1:13" ht="16.5" customHeight="1" x14ac:dyDescent="0.25">
      <c r="A53" s="107" t="s">
        <v>163</v>
      </c>
      <c r="B53" s="364" t="s">
        <v>162</v>
      </c>
      <c r="C53" s="752" t="s">
        <v>529</v>
      </c>
      <c r="D53" s="752"/>
      <c r="E53" s="752"/>
      <c r="F53" s="752"/>
      <c r="G53" s="752"/>
      <c r="H53" s="752"/>
      <c r="I53" s="752"/>
      <c r="J53" s="752"/>
      <c r="K53" s="363"/>
      <c r="L53" s="363"/>
      <c r="M53" s="363"/>
    </row>
    <row r="54" spans="1:13" ht="18.75" customHeight="1" x14ac:dyDescent="0.25">
      <c r="A54" s="729" t="s">
        <v>163</v>
      </c>
      <c r="B54" s="731" t="s">
        <v>162</v>
      </c>
      <c r="C54" s="731" t="s">
        <v>162</v>
      </c>
      <c r="D54" s="727" t="s">
        <v>67</v>
      </c>
      <c r="E54" s="328" t="s">
        <v>2</v>
      </c>
      <c r="F54" s="108">
        <v>998.9</v>
      </c>
      <c r="G54" s="427">
        <v>1002.3</v>
      </c>
      <c r="H54" s="108">
        <v>1150</v>
      </c>
      <c r="I54" s="108">
        <v>1250</v>
      </c>
      <c r="J54" s="753" t="s">
        <v>1097</v>
      </c>
      <c r="K54" s="746" t="s">
        <v>749</v>
      </c>
      <c r="L54" s="746" t="s">
        <v>750</v>
      </c>
      <c r="M54" s="746" t="s">
        <v>750</v>
      </c>
    </row>
    <row r="55" spans="1:13" ht="18.75" customHeight="1" x14ac:dyDescent="0.25">
      <c r="A55" s="729"/>
      <c r="B55" s="731"/>
      <c r="C55" s="731"/>
      <c r="D55" s="727"/>
      <c r="E55" s="328" t="s">
        <v>18</v>
      </c>
      <c r="F55" s="108">
        <v>55.6</v>
      </c>
      <c r="G55" s="427">
        <v>68.099999999999994</v>
      </c>
      <c r="H55" s="108">
        <v>0</v>
      </c>
      <c r="I55" s="108">
        <v>0</v>
      </c>
      <c r="J55" s="754"/>
      <c r="K55" s="747"/>
      <c r="L55" s="747"/>
      <c r="M55" s="747"/>
    </row>
    <row r="56" spans="1:13" s="243" customFormat="1" ht="18.75" customHeight="1" x14ac:dyDescent="0.25">
      <c r="A56" s="729"/>
      <c r="B56" s="731"/>
      <c r="C56" s="731"/>
      <c r="D56" s="727"/>
      <c r="E56" s="328" t="s">
        <v>22</v>
      </c>
      <c r="F56" s="108">
        <v>31.4</v>
      </c>
      <c r="G56" s="427">
        <v>33.6</v>
      </c>
      <c r="H56" s="108">
        <v>31.4</v>
      </c>
      <c r="I56" s="108">
        <v>31.4</v>
      </c>
      <c r="J56" s="754"/>
      <c r="K56" s="747"/>
      <c r="L56" s="747"/>
      <c r="M56" s="747"/>
    </row>
    <row r="57" spans="1:13" ht="18.75" customHeight="1" x14ac:dyDescent="0.25">
      <c r="A57" s="704" t="s">
        <v>163</v>
      </c>
      <c r="B57" s="745" t="s">
        <v>162</v>
      </c>
      <c r="C57" s="745" t="s">
        <v>163</v>
      </c>
      <c r="D57" s="727" t="s">
        <v>68</v>
      </c>
      <c r="E57" s="365" t="s">
        <v>2</v>
      </c>
      <c r="F57" s="348">
        <v>285.8</v>
      </c>
      <c r="G57" s="544">
        <v>290</v>
      </c>
      <c r="H57" s="348">
        <v>345</v>
      </c>
      <c r="I57" s="348">
        <v>360</v>
      </c>
      <c r="J57" s="754"/>
      <c r="K57" s="747"/>
      <c r="L57" s="747"/>
      <c r="M57" s="747"/>
    </row>
    <row r="58" spans="1:13" ht="18.75" customHeight="1" x14ac:dyDescent="0.25">
      <c r="A58" s="704"/>
      <c r="B58" s="745"/>
      <c r="C58" s="745"/>
      <c r="D58" s="727"/>
      <c r="E58" s="328" t="s">
        <v>18</v>
      </c>
      <c r="F58" s="108">
        <v>2.9</v>
      </c>
      <c r="G58" s="427">
        <v>7.1</v>
      </c>
      <c r="H58" s="108">
        <v>0</v>
      </c>
      <c r="I58" s="108">
        <v>0</v>
      </c>
      <c r="J58" s="754"/>
      <c r="K58" s="747"/>
      <c r="L58" s="747"/>
      <c r="M58" s="747"/>
    </row>
    <row r="59" spans="1:13" ht="18.75" customHeight="1" x14ac:dyDescent="0.25">
      <c r="A59" s="704"/>
      <c r="B59" s="745"/>
      <c r="C59" s="745"/>
      <c r="D59" s="727"/>
      <c r="E59" s="365" t="s">
        <v>22</v>
      </c>
      <c r="F59" s="348">
        <v>308.39999999999998</v>
      </c>
      <c r="G59" s="544">
        <v>328.4</v>
      </c>
      <c r="H59" s="348">
        <v>310</v>
      </c>
      <c r="I59" s="348">
        <v>310</v>
      </c>
      <c r="J59" s="754"/>
      <c r="K59" s="747"/>
      <c r="L59" s="747"/>
      <c r="M59" s="366"/>
    </row>
    <row r="60" spans="1:13" ht="19.5" customHeight="1" x14ac:dyDescent="0.25">
      <c r="A60" s="704" t="s">
        <v>163</v>
      </c>
      <c r="B60" s="745" t="s">
        <v>162</v>
      </c>
      <c r="C60" s="745" t="s">
        <v>164</v>
      </c>
      <c r="D60" s="727" t="s">
        <v>302</v>
      </c>
      <c r="E60" s="365" t="s">
        <v>2</v>
      </c>
      <c r="F60" s="108">
        <v>1244.9000000000001</v>
      </c>
      <c r="G60" s="427">
        <v>1280.2</v>
      </c>
      <c r="H60" s="108">
        <v>1395</v>
      </c>
      <c r="I60" s="108">
        <v>1450</v>
      </c>
      <c r="J60" s="754"/>
      <c r="K60" s="747"/>
      <c r="L60" s="366"/>
      <c r="M60" s="366"/>
    </row>
    <row r="61" spans="1:13" ht="22.5" customHeight="1" x14ac:dyDescent="0.25">
      <c r="A61" s="704"/>
      <c r="B61" s="745"/>
      <c r="C61" s="745"/>
      <c r="D61" s="727"/>
      <c r="E61" s="365" t="s">
        <v>18</v>
      </c>
      <c r="F61" s="108">
        <v>48.7</v>
      </c>
      <c r="G61" s="427">
        <v>106.5</v>
      </c>
      <c r="H61" s="108">
        <v>0</v>
      </c>
      <c r="I61" s="108">
        <v>0</v>
      </c>
      <c r="J61" s="366"/>
      <c r="K61" s="366"/>
      <c r="L61" s="366"/>
      <c r="M61" s="366"/>
    </row>
    <row r="62" spans="1:13" ht="18.75" customHeight="1" x14ac:dyDescent="0.25">
      <c r="A62" s="704"/>
      <c r="B62" s="745"/>
      <c r="C62" s="745"/>
      <c r="D62" s="727"/>
      <c r="E62" s="365" t="s">
        <v>22</v>
      </c>
      <c r="F62" s="108">
        <v>10.4</v>
      </c>
      <c r="G62" s="427">
        <v>10</v>
      </c>
      <c r="H62" s="108">
        <v>10.4</v>
      </c>
      <c r="I62" s="108">
        <v>10.4</v>
      </c>
      <c r="J62" s="366"/>
      <c r="K62" s="366"/>
      <c r="L62" s="366"/>
      <c r="M62" s="366"/>
    </row>
    <row r="63" spans="1:13" ht="18.75" customHeight="1" x14ac:dyDescent="0.25">
      <c r="A63" s="729" t="s">
        <v>163</v>
      </c>
      <c r="B63" s="731" t="s">
        <v>162</v>
      </c>
      <c r="C63" s="731" t="s">
        <v>165</v>
      </c>
      <c r="D63" s="727" t="s">
        <v>69</v>
      </c>
      <c r="E63" s="365" t="s">
        <v>2</v>
      </c>
      <c r="F63" s="108">
        <v>295.7</v>
      </c>
      <c r="G63" s="427">
        <v>300.7</v>
      </c>
      <c r="H63" s="108">
        <v>325</v>
      </c>
      <c r="I63" s="108">
        <v>350</v>
      </c>
      <c r="J63" s="366"/>
      <c r="K63" s="366"/>
      <c r="L63" s="366"/>
      <c r="M63" s="366"/>
    </row>
    <row r="64" spans="1:13" ht="18.75" customHeight="1" x14ac:dyDescent="0.25">
      <c r="A64" s="729"/>
      <c r="B64" s="731"/>
      <c r="C64" s="731"/>
      <c r="D64" s="727"/>
      <c r="E64" s="365" t="s">
        <v>18</v>
      </c>
      <c r="F64" s="108">
        <v>14</v>
      </c>
      <c r="G64" s="427">
        <v>15.8</v>
      </c>
      <c r="H64" s="108">
        <v>0</v>
      </c>
      <c r="I64" s="108">
        <v>0</v>
      </c>
      <c r="J64" s="366"/>
      <c r="K64" s="366"/>
      <c r="L64" s="366"/>
      <c r="M64" s="366"/>
    </row>
    <row r="65" spans="1:13" ht="18.75" customHeight="1" x14ac:dyDescent="0.25">
      <c r="A65" s="729"/>
      <c r="B65" s="731"/>
      <c r="C65" s="731"/>
      <c r="D65" s="727"/>
      <c r="E65" s="365" t="s">
        <v>22</v>
      </c>
      <c r="F65" s="108">
        <v>182.8</v>
      </c>
      <c r="G65" s="427">
        <v>182.8</v>
      </c>
      <c r="H65" s="108">
        <v>185</v>
      </c>
      <c r="I65" s="108">
        <v>185</v>
      </c>
      <c r="J65" s="366"/>
      <c r="K65" s="366"/>
      <c r="L65" s="366"/>
      <c r="M65" s="366"/>
    </row>
    <row r="66" spans="1:13" ht="18.75" customHeight="1" x14ac:dyDescent="0.25">
      <c r="A66" s="704" t="s">
        <v>163</v>
      </c>
      <c r="B66" s="745" t="s">
        <v>162</v>
      </c>
      <c r="C66" s="745" t="s">
        <v>166</v>
      </c>
      <c r="D66" s="727" t="s">
        <v>70</v>
      </c>
      <c r="E66" s="365" t="s">
        <v>2</v>
      </c>
      <c r="F66" s="83">
        <v>313.89999999999998</v>
      </c>
      <c r="G66" s="429">
        <v>316.3</v>
      </c>
      <c r="H66" s="83">
        <v>364</v>
      </c>
      <c r="I66" s="83">
        <v>385</v>
      </c>
      <c r="J66" s="366"/>
      <c r="K66" s="366"/>
      <c r="L66" s="366"/>
      <c r="M66" s="366"/>
    </row>
    <row r="67" spans="1:13" ht="18.75" customHeight="1" x14ac:dyDescent="0.25">
      <c r="A67" s="704"/>
      <c r="B67" s="745"/>
      <c r="C67" s="745"/>
      <c r="D67" s="727"/>
      <c r="E67" s="365" t="s">
        <v>18</v>
      </c>
      <c r="F67" s="108">
        <v>12.5</v>
      </c>
      <c r="G67" s="427">
        <v>12.5</v>
      </c>
      <c r="H67" s="108">
        <v>0</v>
      </c>
      <c r="I67" s="108">
        <v>0</v>
      </c>
      <c r="J67" s="366"/>
      <c r="K67" s="366"/>
      <c r="L67" s="366"/>
      <c r="M67" s="366"/>
    </row>
    <row r="68" spans="1:13" ht="18.75" customHeight="1" x14ac:dyDescent="0.25">
      <c r="A68" s="704"/>
      <c r="B68" s="745"/>
      <c r="C68" s="745"/>
      <c r="D68" s="727"/>
      <c r="E68" s="365" t="s">
        <v>22</v>
      </c>
      <c r="F68" s="83">
        <v>184</v>
      </c>
      <c r="G68" s="429">
        <v>187</v>
      </c>
      <c r="H68" s="83">
        <v>184</v>
      </c>
      <c r="I68" s="83">
        <v>184</v>
      </c>
      <c r="J68" s="366"/>
      <c r="K68" s="366"/>
      <c r="L68" s="366"/>
      <c r="M68" s="366"/>
    </row>
    <row r="69" spans="1:13" ht="29.25" customHeight="1" x14ac:dyDescent="0.25">
      <c r="A69" s="211" t="s">
        <v>163</v>
      </c>
      <c r="B69" s="367" t="s">
        <v>162</v>
      </c>
      <c r="C69" s="211" t="s">
        <v>167</v>
      </c>
      <c r="D69" s="230" t="s">
        <v>134</v>
      </c>
      <c r="E69" s="368" t="s">
        <v>2</v>
      </c>
      <c r="F69" s="369">
        <v>60</v>
      </c>
      <c r="G69" s="507">
        <v>60</v>
      </c>
      <c r="H69" s="369">
        <v>60</v>
      </c>
      <c r="I69" s="369">
        <v>60</v>
      </c>
      <c r="J69" s="368" t="s">
        <v>268</v>
      </c>
      <c r="K69" s="368">
        <v>21</v>
      </c>
      <c r="L69" s="368">
        <v>21</v>
      </c>
      <c r="M69" s="368">
        <v>21</v>
      </c>
    </row>
    <row r="70" spans="1:13" s="244" customFormat="1" ht="20.25" customHeight="1" x14ac:dyDescent="0.25">
      <c r="A70" s="744" t="s">
        <v>163</v>
      </c>
      <c r="B70" s="744" t="s">
        <v>162</v>
      </c>
      <c r="C70" s="744" t="s">
        <v>168</v>
      </c>
      <c r="D70" s="727" t="s">
        <v>409</v>
      </c>
      <c r="E70" s="230" t="s">
        <v>2</v>
      </c>
      <c r="F70" s="108">
        <v>1</v>
      </c>
      <c r="G70" s="427">
        <v>1</v>
      </c>
      <c r="H70" s="108">
        <v>0</v>
      </c>
      <c r="I70" s="108">
        <v>0</v>
      </c>
      <c r="J70" s="727" t="s">
        <v>268</v>
      </c>
      <c r="K70" s="748">
        <v>30</v>
      </c>
      <c r="L70" s="748"/>
      <c r="M70" s="748"/>
    </row>
    <row r="71" spans="1:13" s="244" customFormat="1" ht="20.25" customHeight="1" x14ac:dyDescent="0.25">
      <c r="A71" s="744"/>
      <c r="B71" s="744"/>
      <c r="C71" s="744"/>
      <c r="D71" s="727"/>
      <c r="E71" s="230" t="s">
        <v>4</v>
      </c>
      <c r="F71" s="108">
        <v>20</v>
      </c>
      <c r="G71" s="427">
        <v>20</v>
      </c>
      <c r="H71" s="108">
        <v>0</v>
      </c>
      <c r="I71" s="108">
        <v>0</v>
      </c>
      <c r="J71" s="727"/>
      <c r="K71" s="749"/>
      <c r="L71" s="749"/>
      <c r="M71" s="749"/>
    </row>
    <row r="72" spans="1:13" s="244" customFormat="1" ht="30.75" customHeight="1" x14ac:dyDescent="0.25">
      <c r="A72" s="297" t="s">
        <v>163</v>
      </c>
      <c r="B72" s="297" t="s">
        <v>162</v>
      </c>
      <c r="C72" s="297" t="s">
        <v>169</v>
      </c>
      <c r="D72" s="230" t="s">
        <v>408</v>
      </c>
      <c r="E72" s="230" t="s">
        <v>4</v>
      </c>
      <c r="F72" s="108">
        <v>90</v>
      </c>
      <c r="G72" s="427">
        <v>145</v>
      </c>
      <c r="H72" s="108">
        <v>0</v>
      </c>
      <c r="I72" s="108">
        <v>0</v>
      </c>
      <c r="J72" s="299" t="s">
        <v>336</v>
      </c>
      <c r="K72" s="230">
        <v>150</v>
      </c>
      <c r="L72" s="230"/>
      <c r="M72" s="230"/>
    </row>
    <row r="73" spans="1:13" s="244" customFormat="1" ht="23.25" customHeight="1" x14ac:dyDescent="0.25">
      <c r="A73" s="744" t="s">
        <v>163</v>
      </c>
      <c r="B73" s="725" t="s">
        <v>162</v>
      </c>
      <c r="C73" s="744" t="s">
        <v>170</v>
      </c>
      <c r="D73" s="727" t="s">
        <v>711</v>
      </c>
      <c r="E73" s="230" t="s">
        <v>18</v>
      </c>
      <c r="F73" s="108">
        <v>35</v>
      </c>
      <c r="G73" s="427">
        <v>35</v>
      </c>
      <c r="H73" s="108">
        <v>35</v>
      </c>
      <c r="I73" s="108">
        <v>35</v>
      </c>
      <c r="J73" s="727" t="s">
        <v>336</v>
      </c>
      <c r="K73" s="748">
        <v>5</v>
      </c>
      <c r="L73" s="748">
        <v>5</v>
      </c>
      <c r="M73" s="748">
        <v>5</v>
      </c>
    </row>
    <row r="74" spans="1:13" s="244" customFormat="1" ht="23.25" customHeight="1" x14ac:dyDescent="0.25">
      <c r="A74" s="744"/>
      <c r="B74" s="726"/>
      <c r="C74" s="744"/>
      <c r="D74" s="727"/>
      <c r="E74" s="230" t="s">
        <v>2</v>
      </c>
      <c r="F74" s="108">
        <v>7</v>
      </c>
      <c r="G74" s="427">
        <v>7</v>
      </c>
      <c r="H74" s="108">
        <v>7</v>
      </c>
      <c r="I74" s="108">
        <v>7</v>
      </c>
      <c r="J74" s="727"/>
      <c r="K74" s="749"/>
      <c r="L74" s="749"/>
      <c r="M74" s="749"/>
    </row>
    <row r="75" spans="1:13" s="244" customFormat="1" ht="18.75" customHeight="1" x14ac:dyDescent="0.25">
      <c r="A75" s="725" t="s">
        <v>163</v>
      </c>
      <c r="B75" s="725" t="s">
        <v>162</v>
      </c>
      <c r="C75" s="725" t="s">
        <v>171</v>
      </c>
      <c r="D75" s="761" t="s">
        <v>530</v>
      </c>
      <c r="E75" s="230" t="s">
        <v>2</v>
      </c>
      <c r="F75" s="108">
        <v>75.2</v>
      </c>
      <c r="G75" s="427">
        <v>75.2</v>
      </c>
      <c r="H75" s="108">
        <v>75.2</v>
      </c>
      <c r="I75" s="108">
        <v>75.2</v>
      </c>
      <c r="J75" s="761" t="s">
        <v>668</v>
      </c>
      <c r="K75" s="721" t="s">
        <v>751</v>
      </c>
      <c r="L75" s="721" t="s">
        <v>751</v>
      </c>
      <c r="M75" s="721" t="s">
        <v>751</v>
      </c>
    </row>
    <row r="76" spans="1:13" s="244" customFormat="1" ht="21" customHeight="1" x14ac:dyDescent="0.25">
      <c r="A76" s="726"/>
      <c r="B76" s="726"/>
      <c r="C76" s="726"/>
      <c r="D76" s="762"/>
      <c r="E76" s="230" t="s">
        <v>18</v>
      </c>
      <c r="F76" s="108">
        <v>134.6</v>
      </c>
      <c r="G76" s="427">
        <v>134.6</v>
      </c>
      <c r="H76" s="108">
        <v>145</v>
      </c>
      <c r="I76" s="108">
        <v>150</v>
      </c>
      <c r="J76" s="762"/>
      <c r="K76" s="722"/>
      <c r="L76" s="722"/>
      <c r="M76" s="722"/>
    </row>
    <row r="77" spans="1:13" s="244" customFormat="1" ht="33" customHeight="1" x14ac:dyDescent="0.25">
      <c r="A77" s="297" t="s">
        <v>163</v>
      </c>
      <c r="B77" s="297" t="s">
        <v>162</v>
      </c>
      <c r="C77" s="297" t="s">
        <v>172</v>
      </c>
      <c r="D77" s="302" t="s">
        <v>744</v>
      </c>
      <c r="E77" s="230" t="s">
        <v>2</v>
      </c>
      <c r="F77" s="108">
        <v>13.5</v>
      </c>
      <c r="G77" s="427">
        <v>13.5</v>
      </c>
      <c r="H77" s="108">
        <v>13.5</v>
      </c>
      <c r="I77" s="108">
        <v>13.5</v>
      </c>
      <c r="J77" s="302" t="s">
        <v>745</v>
      </c>
      <c r="K77" s="294">
        <v>100</v>
      </c>
      <c r="L77" s="294">
        <v>100</v>
      </c>
      <c r="M77" s="294">
        <v>100</v>
      </c>
    </row>
    <row r="78" spans="1:13" s="244" customFormat="1" ht="23.25" customHeight="1" x14ac:dyDescent="0.25">
      <c r="A78" s="359" t="s">
        <v>163</v>
      </c>
      <c r="B78" s="359" t="s">
        <v>162</v>
      </c>
      <c r="C78" s="728" t="s">
        <v>154</v>
      </c>
      <c r="D78" s="728"/>
      <c r="E78" s="728"/>
      <c r="F78" s="356">
        <f>SUM(F54:F77)</f>
        <v>4426.2</v>
      </c>
      <c r="G78" s="356">
        <f>SUM(G54:G77)</f>
        <v>4632.6000000000004</v>
      </c>
      <c r="H78" s="356">
        <f>SUM(H54:H77)</f>
        <v>4635.5</v>
      </c>
      <c r="I78" s="356">
        <f>SUM(I54:I77)</f>
        <v>4856.5</v>
      </c>
      <c r="J78" s="230"/>
      <c r="K78" s="230"/>
      <c r="L78" s="230"/>
      <c r="M78" s="230"/>
    </row>
    <row r="79" spans="1:13" ht="16.5" customHeight="1" x14ac:dyDescent="0.25">
      <c r="A79" s="107" t="s">
        <v>163</v>
      </c>
      <c r="B79" s="730" t="s">
        <v>117</v>
      </c>
      <c r="C79" s="730"/>
      <c r="D79" s="730"/>
      <c r="E79" s="730"/>
      <c r="F79" s="356">
        <f t="shared" ref="F79:I79" si="2">+F78</f>
        <v>4426.2</v>
      </c>
      <c r="G79" s="356">
        <f t="shared" ref="G79" si="3">+G78</f>
        <v>4632.6000000000004</v>
      </c>
      <c r="H79" s="356">
        <f t="shared" si="2"/>
        <v>4635.5</v>
      </c>
      <c r="I79" s="356">
        <f t="shared" si="2"/>
        <v>4856.5</v>
      </c>
      <c r="J79" s="335"/>
      <c r="K79" s="146"/>
      <c r="L79" s="146"/>
      <c r="M79" s="146"/>
    </row>
    <row r="80" spans="1:13" ht="18.75" customHeight="1" x14ac:dyDescent="0.25">
      <c r="A80" s="107" t="s">
        <v>164</v>
      </c>
      <c r="B80" s="763" t="s">
        <v>531</v>
      </c>
      <c r="C80" s="764"/>
      <c r="D80" s="764"/>
      <c r="E80" s="764"/>
      <c r="F80" s="764"/>
      <c r="G80" s="764"/>
      <c r="H80" s="764"/>
      <c r="I80" s="764"/>
      <c r="J80" s="765"/>
      <c r="K80" s="335"/>
      <c r="L80" s="335"/>
      <c r="M80" s="335"/>
    </row>
    <row r="81" spans="1:13" ht="21.75" customHeight="1" x14ac:dyDescent="0.25">
      <c r="A81" s="107" t="s">
        <v>164</v>
      </c>
      <c r="B81" s="298" t="s">
        <v>162</v>
      </c>
      <c r="C81" s="763" t="s">
        <v>193</v>
      </c>
      <c r="D81" s="764"/>
      <c r="E81" s="764"/>
      <c r="F81" s="764"/>
      <c r="G81" s="764"/>
      <c r="H81" s="764"/>
      <c r="I81" s="764"/>
      <c r="J81" s="765"/>
      <c r="K81" s="335"/>
      <c r="L81" s="335"/>
      <c r="M81" s="335"/>
    </row>
    <row r="82" spans="1:13" ht="18.75" customHeight="1" x14ac:dyDescent="0.25">
      <c r="A82" s="744" t="s">
        <v>164</v>
      </c>
      <c r="B82" s="744" t="s">
        <v>162</v>
      </c>
      <c r="C82" s="744" t="s">
        <v>162</v>
      </c>
      <c r="D82" s="727" t="s">
        <v>242</v>
      </c>
      <c r="E82" s="299" t="s">
        <v>2</v>
      </c>
      <c r="F82" s="108">
        <v>165.2</v>
      </c>
      <c r="G82" s="427">
        <v>165.2</v>
      </c>
      <c r="H82" s="108">
        <v>100</v>
      </c>
      <c r="I82" s="108">
        <v>100</v>
      </c>
      <c r="J82" s="727" t="s">
        <v>243</v>
      </c>
      <c r="K82" s="748">
        <v>5</v>
      </c>
      <c r="L82" s="748">
        <v>3</v>
      </c>
      <c r="M82" s="748">
        <v>3</v>
      </c>
    </row>
    <row r="83" spans="1:13" ht="19.5" customHeight="1" x14ac:dyDescent="0.25">
      <c r="A83" s="744"/>
      <c r="B83" s="744"/>
      <c r="C83" s="744"/>
      <c r="D83" s="727"/>
      <c r="E83" s="299" t="s">
        <v>4</v>
      </c>
      <c r="F83" s="108">
        <v>12.5</v>
      </c>
      <c r="G83" s="427">
        <v>12.5</v>
      </c>
      <c r="H83" s="108">
        <v>0</v>
      </c>
      <c r="I83" s="108">
        <v>0</v>
      </c>
      <c r="J83" s="727"/>
      <c r="K83" s="749"/>
      <c r="L83" s="749"/>
      <c r="M83" s="749"/>
    </row>
    <row r="84" spans="1:13" ht="45" customHeight="1" x14ac:dyDescent="0.25">
      <c r="A84" s="327" t="s">
        <v>164</v>
      </c>
      <c r="B84" s="327" t="s">
        <v>162</v>
      </c>
      <c r="C84" s="297" t="s">
        <v>163</v>
      </c>
      <c r="D84" s="299" t="s">
        <v>303</v>
      </c>
      <c r="E84" s="299" t="s">
        <v>2</v>
      </c>
      <c r="F84" s="108">
        <v>200</v>
      </c>
      <c r="G84" s="427">
        <v>200</v>
      </c>
      <c r="H84" s="108">
        <v>200</v>
      </c>
      <c r="I84" s="108">
        <v>200</v>
      </c>
      <c r="J84" s="299" t="s">
        <v>1098</v>
      </c>
      <c r="K84" s="230">
        <v>100</v>
      </c>
      <c r="L84" s="230">
        <v>100</v>
      </c>
      <c r="M84" s="230">
        <v>100</v>
      </c>
    </row>
    <row r="85" spans="1:13" ht="33" customHeight="1" x14ac:dyDescent="0.25">
      <c r="A85" s="327" t="s">
        <v>164</v>
      </c>
      <c r="B85" s="327" t="s">
        <v>162</v>
      </c>
      <c r="C85" s="297" t="s">
        <v>164</v>
      </c>
      <c r="D85" s="299" t="s">
        <v>574</v>
      </c>
      <c r="E85" s="299" t="s">
        <v>2</v>
      </c>
      <c r="F85" s="108">
        <v>30</v>
      </c>
      <c r="G85" s="427">
        <v>30</v>
      </c>
      <c r="H85" s="108">
        <v>30</v>
      </c>
      <c r="I85" s="108">
        <v>30</v>
      </c>
      <c r="J85" s="299" t="s">
        <v>240</v>
      </c>
      <c r="K85" s="230">
        <v>3</v>
      </c>
      <c r="L85" s="230">
        <v>4</v>
      </c>
      <c r="M85" s="230">
        <v>4</v>
      </c>
    </row>
    <row r="86" spans="1:13" ht="27.75" customHeight="1" x14ac:dyDescent="0.25">
      <c r="A86" s="717" t="s">
        <v>164</v>
      </c>
      <c r="B86" s="717" t="s">
        <v>162</v>
      </c>
      <c r="C86" s="725" t="s">
        <v>165</v>
      </c>
      <c r="D86" s="761" t="s">
        <v>354</v>
      </c>
      <c r="E86" s="299" t="s">
        <v>4</v>
      </c>
      <c r="F86" s="108">
        <v>34.5</v>
      </c>
      <c r="G86" s="427">
        <v>34.5</v>
      </c>
      <c r="H86" s="108">
        <v>0</v>
      </c>
      <c r="I86" s="108">
        <v>0</v>
      </c>
      <c r="J86" s="761" t="s">
        <v>381</v>
      </c>
      <c r="K86" s="725" t="s">
        <v>410</v>
      </c>
      <c r="L86" s="725"/>
      <c r="M86" s="725"/>
    </row>
    <row r="87" spans="1:13" ht="23.25" customHeight="1" x14ac:dyDescent="0.25">
      <c r="A87" s="718"/>
      <c r="B87" s="718"/>
      <c r="C87" s="726"/>
      <c r="D87" s="762"/>
      <c r="E87" s="299" t="s">
        <v>2</v>
      </c>
      <c r="F87" s="108">
        <v>10</v>
      </c>
      <c r="G87" s="427">
        <v>10</v>
      </c>
      <c r="H87" s="108">
        <v>0</v>
      </c>
      <c r="I87" s="108">
        <v>0</v>
      </c>
      <c r="J87" s="762"/>
      <c r="K87" s="726"/>
      <c r="L87" s="726"/>
      <c r="M87" s="726"/>
    </row>
    <row r="88" spans="1:13" ht="18.75" customHeight="1" x14ac:dyDescent="0.25">
      <c r="A88" s="107" t="s">
        <v>164</v>
      </c>
      <c r="B88" s="107" t="s">
        <v>162</v>
      </c>
      <c r="C88" s="730" t="s">
        <v>154</v>
      </c>
      <c r="D88" s="730"/>
      <c r="E88" s="730"/>
      <c r="F88" s="356">
        <f>SUM(F82:F87)</f>
        <v>452.2</v>
      </c>
      <c r="G88" s="356">
        <f>SUM(G82:G87)</f>
        <v>452.2</v>
      </c>
      <c r="H88" s="356">
        <f>SUM(H82:H87)</f>
        <v>330</v>
      </c>
      <c r="I88" s="356">
        <f>SUM(I82:I87)</f>
        <v>330</v>
      </c>
      <c r="J88" s="330"/>
      <c r="K88" s="335"/>
      <c r="L88" s="335"/>
      <c r="M88" s="335"/>
    </row>
    <row r="89" spans="1:13" ht="18.75" customHeight="1" x14ac:dyDescent="0.25">
      <c r="A89" s="107" t="s">
        <v>164</v>
      </c>
      <c r="B89" s="730" t="s">
        <v>117</v>
      </c>
      <c r="C89" s="730"/>
      <c r="D89" s="730"/>
      <c r="E89" s="730"/>
      <c r="F89" s="356">
        <f t="shared" ref="F89:I89" si="4">+F88</f>
        <v>452.2</v>
      </c>
      <c r="G89" s="356">
        <f t="shared" ref="G89" si="5">+G88</f>
        <v>452.2</v>
      </c>
      <c r="H89" s="356">
        <f t="shared" si="4"/>
        <v>330</v>
      </c>
      <c r="I89" s="356">
        <f t="shared" si="4"/>
        <v>330</v>
      </c>
      <c r="J89" s="108"/>
      <c r="K89" s="83"/>
      <c r="L89" s="83"/>
      <c r="M89" s="83"/>
    </row>
    <row r="90" spans="1:13" ht="19.5" customHeight="1" x14ac:dyDescent="0.25">
      <c r="A90" s="758" t="s">
        <v>156</v>
      </c>
      <c r="B90" s="758"/>
      <c r="C90" s="758"/>
      <c r="D90" s="758"/>
      <c r="E90" s="758"/>
      <c r="F90" s="370">
        <f t="shared" ref="F90:I90" si="6">+F89+F79+F51</f>
        <v>26007.5</v>
      </c>
      <c r="G90" s="370">
        <f t="shared" si="6"/>
        <v>27615.599999999999</v>
      </c>
      <c r="H90" s="370">
        <f t="shared" si="6"/>
        <v>26780.9</v>
      </c>
      <c r="I90" s="370">
        <f t="shared" si="6"/>
        <v>27161.9</v>
      </c>
      <c r="J90" s="545"/>
      <c r="K90" s="371"/>
      <c r="L90" s="371"/>
      <c r="M90" s="371"/>
    </row>
    <row r="91" spans="1:13" ht="14.25" customHeight="1" x14ac:dyDescent="0.25">
      <c r="A91" s="728" t="s">
        <v>177</v>
      </c>
      <c r="B91" s="728"/>
      <c r="C91" s="728"/>
      <c r="D91" s="728"/>
      <c r="E91" s="728"/>
      <c r="F91" s="546"/>
      <c r="G91" s="546"/>
      <c r="H91" s="546"/>
      <c r="I91" s="546"/>
      <c r="J91" s="545"/>
      <c r="K91" s="371"/>
      <c r="L91" s="371"/>
      <c r="M91" s="371"/>
    </row>
    <row r="92" spans="1:13" ht="17.25" customHeight="1" x14ac:dyDescent="0.25">
      <c r="A92" s="757" t="s">
        <v>20</v>
      </c>
      <c r="B92" s="757"/>
      <c r="C92" s="757"/>
      <c r="D92" s="757"/>
      <c r="E92" s="757"/>
      <c r="F92" s="199">
        <f t="shared" ref="F92:I92" si="7">SUM(F93:F98)</f>
        <v>12675.800000000001</v>
      </c>
      <c r="G92" s="199">
        <f t="shared" si="7"/>
        <v>13504.1</v>
      </c>
      <c r="H92" s="199">
        <f t="shared" si="7"/>
        <v>12844.099999999999</v>
      </c>
      <c r="I92" s="199">
        <f t="shared" si="7"/>
        <v>13225.099999999999</v>
      </c>
      <c r="J92" s="545"/>
      <c r="K92" s="371"/>
      <c r="L92" s="371"/>
      <c r="M92" s="371"/>
    </row>
    <row r="93" spans="1:13" ht="12.75" customHeight="1" x14ac:dyDescent="0.25">
      <c r="A93" s="705" t="s">
        <v>226</v>
      </c>
      <c r="B93" s="705"/>
      <c r="C93" s="705"/>
      <c r="D93" s="705"/>
      <c r="E93" s="705"/>
      <c r="F93" s="114">
        <f>+F85+F84+F82+F75+F74+F70+F69+F66+F63+F60+F57+F54+F49+F46+F42+F41+F40+F39+F26+F20+F19+F13+F87+F43+F77+F45</f>
        <v>8154.3</v>
      </c>
      <c r="G93" s="430">
        <f>+G85+G84+G82+G75+G74+G70+G69+G66+G63+G60+G57+G54+G49+G46+G42+G41+G40+G39+G26+G20+G19+G13+G87+G43+G77+G45</f>
        <v>8176</v>
      </c>
      <c r="H93" s="114">
        <f>+H85+H84+H82+H75+H74+H70+H69+H66+H63+H60+H57+H54+H49+H46+H42+H41+H40+H39+H26+H20+H19+H13+H87+H43+H77+H45</f>
        <v>8622.5999999999985</v>
      </c>
      <c r="I93" s="114">
        <f>+I85+I84+I82+I75+I74+I70+I69+I66+I63+I60+I57+I54+I49+I46+I42+I41+I40+I39+I26+I20+I19+I13+I87+I43+I77+I45</f>
        <v>8958.5999999999985</v>
      </c>
      <c r="J93" s="545"/>
      <c r="K93" s="371"/>
      <c r="L93" s="371"/>
      <c r="M93" s="371"/>
    </row>
    <row r="94" spans="1:13" ht="15" customHeight="1" x14ac:dyDescent="0.25">
      <c r="A94" s="705" t="s">
        <v>227</v>
      </c>
      <c r="B94" s="705"/>
      <c r="C94" s="705"/>
      <c r="D94" s="705"/>
      <c r="E94" s="705"/>
      <c r="F94" s="114">
        <f>+F73+F31+F18+F17+F15+F12+F67+F64+F61+F58+F55+F76+F44+F32+F25+F28+F33+F36+F35+F34+F22</f>
        <v>3804.3999999999996</v>
      </c>
      <c r="G94" s="430">
        <f>+G73+G31+G18+G17+G15+G12+G67+G64+G61+G58+G55+G76+G44+G32+G25+G28+G33+G36+G35+G34+G22</f>
        <v>4586.2000000000007</v>
      </c>
      <c r="H94" s="114">
        <f>+H73+H31+H18+H17+H15+H12+H67+H64+H61+H58+H55+H76+H44+H32+H25+H28+H33+H36+H35+H34+H22</f>
        <v>3500.6</v>
      </c>
      <c r="I94" s="114">
        <f>+I73+I31+I18+I17+I15+I12+I67+I64+I61+I58+I55+I76+I44+I32+I25+I28+I33+I36+I35+I34+I22</f>
        <v>3545.6</v>
      </c>
      <c r="J94" s="545"/>
      <c r="K94" s="371"/>
      <c r="L94" s="371"/>
      <c r="M94" s="371"/>
    </row>
    <row r="95" spans="1:13" ht="12.75" customHeight="1" x14ac:dyDescent="0.25">
      <c r="A95" s="705" t="s">
        <v>228</v>
      </c>
      <c r="B95" s="705"/>
      <c r="C95" s="705"/>
      <c r="D95" s="705"/>
      <c r="E95" s="705"/>
      <c r="F95" s="114"/>
      <c r="G95" s="430"/>
      <c r="H95" s="114"/>
      <c r="I95" s="114"/>
      <c r="J95" s="545"/>
      <c r="K95" s="371"/>
      <c r="L95" s="371"/>
      <c r="M95" s="371"/>
    </row>
    <row r="96" spans="1:13" ht="12.75" customHeight="1" x14ac:dyDescent="0.25">
      <c r="A96" s="705" t="s">
        <v>229</v>
      </c>
      <c r="B96" s="705"/>
      <c r="C96" s="705"/>
      <c r="D96" s="705"/>
      <c r="E96" s="705"/>
      <c r="F96" s="114">
        <f>+F68+F65+F62+F59+F56+F14</f>
        <v>717.09999999999991</v>
      </c>
      <c r="G96" s="430">
        <f>+G68+G65+G62+G59+G56+G14</f>
        <v>741.90000000000009</v>
      </c>
      <c r="H96" s="114">
        <f>+H68+H65+H62+H59+H56+H14</f>
        <v>720.9</v>
      </c>
      <c r="I96" s="114">
        <f>+I68+I65+I62+I59+I56+I14</f>
        <v>720.9</v>
      </c>
      <c r="J96" s="545"/>
      <c r="K96" s="371"/>
      <c r="L96" s="371"/>
      <c r="M96" s="371"/>
    </row>
    <row r="97" spans="1:13" ht="12.75" customHeight="1" x14ac:dyDescent="0.25">
      <c r="A97" s="705" t="s">
        <v>230</v>
      </c>
      <c r="B97" s="705"/>
      <c r="C97" s="705"/>
      <c r="D97" s="705"/>
      <c r="E97" s="705"/>
      <c r="F97" s="114"/>
      <c r="G97" s="430"/>
      <c r="H97" s="114"/>
      <c r="I97" s="114"/>
      <c r="J97" s="545"/>
      <c r="K97" s="371"/>
      <c r="L97" s="371"/>
      <c r="M97" s="371"/>
    </row>
    <row r="98" spans="1:13" ht="12.75" customHeight="1" x14ac:dyDescent="0.25">
      <c r="A98" s="705" t="s">
        <v>231</v>
      </c>
      <c r="B98" s="705"/>
      <c r="C98" s="705"/>
      <c r="D98" s="705"/>
      <c r="E98" s="705"/>
      <c r="F98" s="114"/>
      <c r="G98" s="430"/>
      <c r="H98" s="114"/>
      <c r="I98" s="114"/>
      <c r="J98" s="545"/>
      <c r="K98" s="371"/>
      <c r="L98" s="371"/>
      <c r="M98" s="371"/>
    </row>
    <row r="99" spans="1:13" ht="15.75" customHeight="1" x14ac:dyDescent="0.25">
      <c r="A99" s="760" t="s">
        <v>19</v>
      </c>
      <c r="B99" s="760"/>
      <c r="C99" s="760"/>
      <c r="D99" s="760"/>
      <c r="E99" s="760"/>
      <c r="F99" s="372">
        <f t="shared" ref="F99:I99" si="8">SUM(F100:F103)</f>
        <v>13331.7</v>
      </c>
      <c r="G99" s="372">
        <f t="shared" si="8"/>
        <v>14111.5</v>
      </c>
      <c r="H99" s="372">
        <f t="shared" si="8"/>
        <v>13936.8</v>
      </c>
      <c r="I99" s="372">
        <f t="shared" si="8"/>
        <v>13936.8</v>
      </c>
      <c r="J99" s="545"/>
      <c r="K99" s="371"/>
      <c r="L99" s="371"/>
      <c r="M99" s="371"/>
    </row>
    <row r="100" spans="1:13" ht="12.75" customHeight="1" x14ac:dyDescent="0.25">
      <c r="A100" s="705" t="s">
        <v>232</v>
      </c>
      <c r="B100" s="705"/>
      <c r="C100" s="705"/>
      <c r="D100" s="705"/>
      <c r="E100" s="705"/>
      <c r="F100" s="114">
        <f>+F86+F83+F72+F71</f>
        <v>157</v>
      </c>
      <c r="G100" s="430">
        <f>+G86+G83+G72+G71</f>
        <v>212</v>
      </c>
      <c r="H100" s="114">
        <f>+H86+H83+H72+H71</f>
        <v>0</v>
      </c>
      <c r="I100" s="114">
        <f>+I86+I83+I72+I71</f>
        <v>0</v>
      </c>
      <c r="J100" s="545"/>
      <c r="K100" s="371"/>
      <c r="L100" s="371"/>
      <c r="M100" s="371"/>
    </row>
    <row r="101" spans="1:13" ht="12.75" customHeight="1" x14ac:dyDescent="0.25">
      <c r="A101" s="705" t="s">
        <v>233</v>
      </c>
      <c r="B101" s="705"/>
      <c r="C101" s="705"/>
      <c r="D101" s="705"/>
      <c r="E101" s="705"/>
      <c r="F101" s="114">
        <f t="shared" ref="F101:I101" si="9">+F30+F29+F27+F24+F23+F21</f>
        <v>13174.7</v>
      </c>
      <c r="G101" s="430">
        <f t="shared" ref="G101" si="10">+G30+G29+G27+G24+G23+G21</f>
        <v>13899.5</v>
      </c>
      <c r="H101" s="114">
        <f t="shared" si="9"/>
        <v>13936.8</v>
      </c>
      <c r="I101" s="114">
        <f t="shared" si="9"/>
        <v>13936.8</v>
      </c>
      <c r="J101" s="545"/>
      <c r="K101" s="371"/>
      <c r="L101" s="371"/>
      <c r="M101" s="371"/>
    </row>
    <row r="102" spans="1:13" ht="12.75" customHeight="1" x14ac:dyDescent="0.25">
      <c r="A102" s="705" t="s">
        <v>234</v>
      </c>
      <c r="B102" s="705"/>
      <c r="C102" s="705"/>
      <c r="D102" s="705"/>
      <c r="E102" s="705"/>
      <c r="F102" s="114"/>
      <c r="G102" s="430"/>
      <c r="H102" s="114"/>
      <c r="I102" s="114"/>
      <c r="J102" s="545"/>
      <c r="K102" s="371"/>
      <c r="L102" s="371"/>
      <c r="M102" s="371"/>
    </row>
    <row r="103" spans="1:13" ht="12.75" customHeight="1" x14ac:dyDescent="0.25">
      <c r="A103" s="705" t="s">
        <v>235</v>
      </c>
      <c r="B103" s="705"/>
      <c r="C103" s="705"/>
      <c r="D103" s="705"/>
      <c r="E103" s="705"/>
      <c r="F103" s="114"/>
      <c r="G103" s="430"/>
      <c r="H103" s="114"/>
      <c r="I103" s="114"/>
      <c r="J103" s="545"/>
      <c r="K103" s="371"/>
      <c r="L103" s="371"/>
      <c r="M103" s="371"/>
    </row>
    <row r="104" spans="1:13" s="523" customFormat="1" x14ac:dyDescent="0.25">
      <c r="A104" s="710" t="s">
        <v>1023</v>
      </c>
      <c r="B104" s="710"/>
      <c r="C104" s="710"/>
      <c r="D104" s="710"/>
      <c r="E104" s="710"/>
      <c r="F104" s="710"/>
      <c r="G104" s="710"/>
      <c r="H104" s="710"/>
      <c r="I104" s="547"/>
      <c r="J104" s="547"/>
      <c r="K104" s="548"/>
      <c r="L104" s="548"/>
      <c r="M104" s="548"/>
    </row>
  </sheetData>
  <mergeCells count="163">
    <mergeCell ref="J1:M1"/>
    <mergeCell ref="A103:E103"/>
    <mergeCell ref="A97:E97"/>
    <mergeCell ref="A95:E95"/>
    <mergeCell ref="A99:E99"/>
    <mergeCell ref="A93:E93"/>
    <mergeCell ref="A101:E101"/>
    <mergeCell ref="B89:E89"/>
    <mergeCell ref="A94:E94"/>
    <mergeCell ref="M27:M28"/>
    <mergeCell ref="D75:D76"/>
    <mergeCell ref="C75:C76"/>
    <mergeCell ref="B75:B76"/>
    <mergeCell ref="A75:A76"/>
    <mergeCell ref="C81:J81"/>
    <mergeCell ref="J75:J76"/>
    <mergeCell ref="J86:J87"/>
    <mergeCell ref="B79:E79"/>
    <mergeCell ref="B80:J80"/>
    <mergeCell ref="B52:J52"/>
    <mergeCell ref="B57:B59"/>
    <mergeCell ref="D86:D87"/>
    <mergeCell ref="J27:J28"/>
    <mergeCell ref="A73:A74"/>
    <mergeCell ref="L3:M3"/>
    <mergeCell ref="A91:E91"/>
    <mergeCell ref="A86:A87"/>
    <mergeCell ref="B86:B87"/>
    <mergeCell ref="A102:E102"/>
    <mergeCell ref="M21:M22"/>
    <mergeCell ref="A92:E92"/>
    <mergeCell ref="M75:M76"/>
    <mergeCell ref="J70:J71"/>
    <mergeCell ref="L70:L71"/>
    <mergeCell ref="M82:M83"/>
    <mergeCell ref="M73:M74"/>
    <mergeCell ref="M86:M87"/>
    <mergeCell ref="L73:L74"/>
    <mergeCell ref="L75:L76"/>
    <mergeCell ref="L82:L83"/>
    <mergeCell ref="L86:L87"/>
    <mergeCell ref="J82:J83"/>
    <mergeCell ref="J73:J74"/>
    <mergeCell ref="C86:C87"/>
    <mergeCell ref="A90:E90"/>
    <mergeCell ref="C88:E88"/>
    <mergeCell ref="K70:K71"/>
    <mergeCell ref="K86:K87"/>
    <mergeCell ref="A4:A8"/>
    <mergeCell ref="M6:M8"/>
    <mergeCell ref="K54:K60"/>
    <mergeCell ref="L6:L8"/>
    <mergeCell ref="L27:L28"/>
    <mergeCell ref="E4:E8"/>
    <mergeCell ref="C4:C8"/>
    <mergeCell ref="J5:J8"/>
    <mergeCell ref="A9:J9"/>
    <mergeCell ref="A24:A26"/>
    <mergeCell ref="L21:L22"/>
    <mergeCell ref="A54:A56"/>
    <mergeCell ref="L12:L14"/>
    <mergeCell ref="L24:L26"/>
    <mergeCell ref="L39:L40"/>
    <mergeCell ref="C15:C16"/>
    <mergeCell ref="J12:J14"/>
    <mergeCell ref="A15:A16"/>
    <mergeCell ref="A27:A28"/>
    <mergeCell ref="E15:E16"/>
    <mergeCell ref="C39:C40"/>
    <mergeCell ref="A39:A40"/>
    <mergeCell ref="K73:K74"/>
    <mergeCell ref="B15:B16"/>
    <mergeCell ref="C24:C26"/>
    <mergeCell ref="B60:B62"/>
    <mergeCell ref="D24:D26"/>
    <mergeCell ref="B27:B28"/>
    <mergeCell ref="H15:H16"/>
    <mergeCell ref="D39:D40"/>
    <mergeCell ref="C54:C56"/>
    <mergeCell ref="C60:C62"/>
    <mergeCell ref="D27:D28"/>
    <mergeCell ref="C27:C28"/>
    <mergeCell ref="C57:C59"/>
    <mergeCell ref="B51:E51"/>
    <mergeCell ref="C48:J48"/>
    <mergeCell ref="C37:E37"/>
    <mergeCell ref="C53:J53"/>
    <mergeCell ref="D60:D62"/>
    <mergeCell ref="J54:J60"/>
    <mergeCell ref="B24:B26"/>
    <mergeCell ref="C47:E47"/>
    <mergeCell ref="D57:D59"/>
    <mergeCell ref="M24:M26"/>
    <mergeCell ref="A82:A83"/>
    <mergeCell ref="B70:B71"/>
    <mergeCell ref="D73:D74"/>
    <mergeCell ref="A70:A71"/>
    <mergeCell ref="B82:B83"/>
    <mergeCell ref="C82:C83"/>
    <mergeCell ref="B63:B65"/>
    <mergeCell ref="C70:C71"/>
    <mergeCell ref="C73:C74"/>
    <mergeCell ref="B66:B68"/>
    <mergeCell ref="D66:D68"/>
    <mergeCell ref="D70:D71"/>
    <mergeCell ref="C63:C65"/>
    <mergeCell ref="A63:A65"/>
    <mergeCell ref="D63:D65"/>
    <mergeCell ref="C66:C68"/>
    <mergeCell ref="M54:M58"/>
    <mergeCell ref="L54:L59"/>
    <mergeCell ref="K75:K76"/>
    <mergeCell ref="K82:K83"/>
    <mergeCell ref="A57:A59"/>
    <mergeCell ref="M70:M71"/>
    <mergeCell ref="D15:D16"/>
    <mergeCell ref="C50:E50"/>
    <mergeCell ref="B54:B56"/>
    <mergeCell ref="D54:D56"/>
    <mergeCell ref="B10:J10"/>
    <mergeCell ref="B4:B8"/>
    <mergeCell ref="D4:D8"/>
    <mergeCell ref="J24:J26"/>
    <mergeCell ref="I4:I8"/>
    <mergeCell ref="J4:M4"/>
    <mergeCell ref="C11:J11"/>
    <mergeCell ref="C12:C14"/>
    <mergeCell ref="M39:M40"/>
    <mergeCell ref="B39:B40"/>
    <mergeCell ref="F15:F16"/>
    <mergeCell ref="J39:J40"/>
    <mergeCell ref="H4:H8"/>
    <mergeCell ref="G4:G8"/>
    <mergeCell ref="G15:G16"/>
    <mergeCell ref="K6:K8"/>
    <mergeCell ref="K12:K14"/>
    <mergeCell ref="K24:K26"/>
    <mergeCell ref="K27:K28"/>
    <mergeCell ref="K39:K40"/>
    <mergeCell ref="A60:A62"/>
    <mergeCell ref="A96:E96"/>
    <mergeCell ref="C38:J38"/>
    <mergeCell ref="I15:I16"/>
    <mergeCell ref="M12:M14"/>
    <mergeCell ref="A104:H104"/>
    <mergeCell ref="A2:K2"/>
    <mergeCell ref="J3:K3"/>
    <mergeCell ref="D21:D22"/>
    <mergeCell ref="C21:C22"/>
    <mergeCell ref="B21:B22"/>
    <mergeCell ref="A21:A22"/>
    <mergeCell ref="J21:J22"/>
    <mergeCell ref="K21:K22"/>
    <mergeCell ref="F4:F8"/>
    <mergeCell ref="B12:B14"/>
    <mergeCell ref="D12:D14"/>
    <mergeCell ref="A12:A14"/>
    <mergeCell ref="A100:E100"/>
    <mergeCell ref="A66:A68"/>
    <mergeCell ref="B73:B74"/>
    <mergeCell ref="D82:D83"/>
    <mergeCell ref="A98:E98"/>
    <mergeCell ref="C78:E78"/>
  </mergeCells>
  <phoneticPr fontId="17" type="noConversion"/>
  <pageMargins left="0.19685039370078741" right="0.19685039370078741" top="0.51181102362204722" bottom="0.19685039370078741" header="0" footer="0"/>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64"/>
  <sheetViews>
    <sheetView zoomScaleNormal="100" workbookViewId="0">
      <pane ySplit="8" topLeftCell="A9" activePane="bottomLeft" state="frozen"/>
      <selection activeCell="F27" sqref="F27"/>
      <selection pane="bottomLeft" activeCell="M56" sqref="M56"/>
    </sheetView>
  </sheetViews>
  <sheetFormatPr defaultColWidth="9.109375" defaultRowHeight="13.2" x14ac:dyDescent="0.25"/>
  <cols>
    <col min="1" max="1" width="3.5546875" style="373" customWidth="1"/>
    <col min="2" max="2" width="3.88671875" style="373" customWidth="1"/>
    <col min="3" max="3" width="4.33203125" style="374" customWidth="1"/>
    <col min="4" max="4" width="44" style="373" customWidth="1"/>
    <col min="5" max="5" width="6.5546875" style="375" customWidth="1"/>
    <col min="6" max="7" width="11.6640625" style="105" customWidth="1"/>
    <col min="8" max="9" width="11.88671875" style="105" customWidth="1"/>
    <col min="10" max="10" width="32.5546875" style="105" customWidth="1"/>
    <col min="11" max="13" width="7.109375" style="140" customWidth="1"/>
    <col min="14" max="14" width="6.88671875" style="489" customWidth="1"/>
    <col min="15" max="16384" width="9.109375" style="6"/>
  </cols>
  <sheetData>
    <row r="1" spans="1:14" ht="23.25" customHeight="1" x14ac:dyDescent="0.25">
      <c r="K1" s="788" t="s">
        <v>1073</v>
      </c>
      <c r="L1" s="788"/>
      <c r="M1" s="788"/>
    </row>
    <row r="2" spans="1:14" ht="23.25" customHeight="1" x14ac:dyDescent="0.25">
      <c r="A2" s="789" t="s">
        <v>752</v>
      </c>
      <c r="B2" s="789"/>
      <c r="C2" s="789"/>
      <c r="D2" s="789"/>
      <c r="E2" s="789"/>
      <c r="F2" s="789"/>
      <c r="G2" s="789"/>
      <c r="H2" s="789"/>
      <c r="I2" s="789"/>
      <c r="J2" s="789"/>
      <c r="K2" s="789"/>
      <c r="L2" s="789"/>
      <c r="M2" s="789"/>
    </row>
    <row r="3" spans="1:14" ht="20.25" customHeight="1" x14ac:dyDescent="0.25">
      <c r="A3" s="376"/>
      <c r="B3" s="376"/>
      <c r="C3" s="377"/>
      <c r="D3" s="376"/>
      <c r="E3" s="378"/>
      <c r="F3" s="376"/>
      <c r="G3" s="376"/>
      <c r="H3" s="376"/>
      <c r="I3" s="376"/>
      <c r="J3" s="790" t="s">
        <v>260</v>
      </c>
      <c r="K3" s="790"/>
      <c r="L3" s="790"/>
      <c r="M3" s="790"/>
    </row>
    <row r="4" spans="1:14" s="8" customFormat="1" ht="15" customHeight="1" x14ac:dyDescent="0.25">
      <c r="A4" s="732" t="s">
        <v>148</v>
      </c>
      <c r="B4" s="732" t="s">
        <v>149</v>
      </c>
      <c r="C4" s="732" t="s">
        <v>150</v>
      </c>
      <c r="D4" s="733" t="s">
        <v>151</v>
      </c>
      <c r="E4" s="732" t="s">
        <v>147</v>
      </c>
      <c r="F4" s="723" t="s">
        <v>1069</v>
      </c>
      <c r="G4" s="737" t="s">
        <v>909</v>
      </c>
      <c r="H4" s="723" t="s">
        <v>647</v>
      </c>
      <c r="I4" s="723" t="s">
        <v>731</v>
      </c>
      <c r="J4" s="723" t="s">
        <v>152</v>
      </c>
      <c r="K4" s="723"/>
      <c r="L4" s="723"/>
      <c r="M4" s="723"/>
      <c r="N4" s="490"/>
    </row>
    <row r="5" spans="1:14" s="8" customFormat="1" ht="13.5" hidden="1" customHeight="1" x14ac:dyDescent="0.25">
      <c r="A5" s="732"/>
      <c r="B5" s="732"/>
      <c r="C5" s="732"/>
      <c r="D5" s="733"/>
      <c r="E5" s="732"/>
      <c r="F5" s="723"/>
      <c r="G5" s="737"/>
      <c r="H5" s="723"/>
      <c r="I5" s="723"/>
      <c r="J5" s="723" t="s">
        <v>153</v>
      </c>
      <c r="K5" s="506"/>
      <c r="L5" s="506"/>
      <c r="M5" s="506"/>
      <c r="N5" s="490"/>
    </row>
    <row r="6" spans="1:14" s="8" customFormat="1" ht="12" customHeight="1" x14ac:dyDescent="0.25">
      <c r="A6" s="732"/>
      <c r="B6" s="732"/>
      <c r="C6" s="732"/>
      <c r="D6" s="733"/>
      <c r="E6" s="732"/>
      <c r="F6" s="723"/>
      <c r="G6" s="737"/>
      <c r="H6" s="723"/>
      <c r="I6" s="723"/>
      <c r="J6" s="723"/>
      <c r="K6" s="740" t="s">
        <v>1070</v>
      </c>
      <c r="L6" s="740" t="s">
        <v>648</v>
      </c>
      <c r="M6" s="740" t="s">
        <v>732</v>
      </c>
      <c r="N6" s="490"/>
    </row>
    <row r="7" spans="1:14" s="8" customFormat="1" ht="69.75" customHeight="1" x14ac:dyDescent="0.25">
      <c r="A7" s="732"/>
      <c r="B7" s="732"/>
      <c r="C7" s="732"/>
      <c r="D7" s="733"/>
      <c r="E7" s="732"/>
      <c r="F7" s="723"/>
      <c r="G7" s="737"/>
      <c r="H7" s="723"/>
      <c r="I7" s="723"/>
      <c r="J7" s="723"/>
      <c r="K7" s="740"/>
      <c r="L7" s="740"/>
      <c r="M7" s="740"/>
      <c r="N7" s="490"/>
    </row>
    <row r="8" spans="1:14" s="8" customFormat="1" ht="33" customHeight="1" x14ac:dyDescent="0.25">
      <c r="A8" s="732"/>
      <c r="B8" s="732"/>
      <c r="C8" s="732"/>
      <c r="D8" s="733"/>
      <c r="E8" s="732"/>
      <c r="F8" s="723"/>
      <c r="G8" s="737"/>
      <c r="H8" s="723"/>
      <c r="I8" s="723"/>
      <c r="J8" s="723"/>
      <c r="K8" s="740"/>
      <c r="L8" s="740"/>
      <c r="M8" s="740"/>
      <c r="N8" s="490"/>
    </row>
    <row r="9" spans="1:14" s="8" customFormat="1" ht="27.75" customHeight="1" x14ac:dyDescent="0.25">
      <c r="A9" s="756" t="s">
        <v>904</v>
      </c>
      <c r="B9" s="756"/>
      <c r="C9" s="756"/>
      <c r="D9" s="756"/>
      <c r="E9" s="756"/>
      <c r="F9" s="756"/>
      <c r="G9" s="756"/>
      <c r="H9" s="756"/>
      <c r="I9" s="756"/>
      <c r="J9" s="756"/>
      <c r="K9" s="267"/>
      <c r="L9" s="267"/>
      <c r="M9" s="267"/>
      <c r="N9" s="490"/>
    </row>
    <row r="10" spans="1:14" s="8" customFormat="1" ht="21" customHeight="1" x14ac:dyDescent="0.25">
      <c r="A10" s="107" t="s">
        <v>162</v>
      </c>
      <c r="B10" s="771" t="s">
        <v>485</v>
      </c>
      <c r="C10" s="771"/>
      <c r="D10" s="771"/>
      <c r="E10" s="771"/>
      <c r="F10" s="771"/>
      <c r="G10" s="771"/>
      <c r="H10" s="771"/>
      <c r="I10" s="771"/>
      <c r="J10" s="771"/>
      <c r="K10" s="269"/>
      <c r="L10" s="269"/>
      <c r="M10" s="269"/>
      <c r="N10" s="490"/>
    </row>
    <row r="11" spans="1:14" s="8" customFormat="1" ht="23.25" customHeight="1" x14ac:dyDescent="0.25">
      <c r="A11" s="107" t="s">
        <v>162</v>
      </c>
      <c r="B11" s="298" t="s">
        <v>162</v>
      </c>
      <c r="C11" s="771" t="s">
        <v>486</v>
      </c>
      <c r="D11" s="771"/>
      <c r="E11" s="771"/>
      <c r="F11" s="771"/>
      <c r="G11" s="771"/>
      <c r="H11" s="771"/>
      <c r="I11" s="771"/>
      <c r="J11" s="771"/>
      <c r="K11" s="269"/>
      <c r="L11" s="269"/>
      <c r="M11" s="269"/>
      <c r="N11" s="490"/>
    </row>
    <row r="12" spans="1:14" ht="34.5" customHeight="1" x14ac:dyDescent="0.25">
      <c r="A12" s="204" t="s">
        <v>162</v>
      </c>
      <c r="B12" s="204" t="s">
        <v>162</v>
      </c>
      <c r="C12" s="329" t="s">
        <v>162</v>
      </c>
      <c r="D12" s="204" t="s">
        <v>687</v>
      </c>
      <c r="E12" s="328" t="s">
        <v>2</v>
      </c>
      <c r="F12" s="147">
        <v>59.5</v>
      </c>
      <c r="G12" s="428">
        <v>59.5</v>
      </c>
      <c r="H12" s="147">
        <v>63</v>
      </c>
      <c r="I12" s="147">
        <v>66</v>
      </c>
      <c r="J12" s="299" t="s">
        <v>490</v>
      </c>
      <c r="K12" s="231">
        <v>31</v>
      </c>
      <c r="L12" s="231">
        <v>31</v>
      </c>
      <c r="M12" s="231">
        <v>31</v>
      </c>
      <c r="N12" s="491"/>
    </row>
    <row r="13" spans="1:14" ht="15.75" customHeight="1" x14ac:dyDescent="0.25">
      <c r="A13" s="107" t="s">
        <v>162</v>
      </c>
      <c r="B13" s="298" t="s">
        <v>162</v>
      </c>
      <c r="C13" s="730" t="s">
        <v>154</v>
      </c>
      <c r="D13" s="730"/>
      <c r="E13" s="730"/>
      <c r="F13" s="356">
        <f t="shared" ref="F13:I13" si="0">SUM(F12)</f>
        <v>59.5</v>
      </c>
      <c r="G13" s="356">
        <f t="shared" si="0"/>
        <v>59.5</v>
      </c>
      <c r="H13" s="356">
        <f t="shared" si="0"/>
        <v>63</v>
      </c>
      <c r="I13" s="356">
        <f t="shared" si="0"/>
        <v>66</v>
      </c>
      <c r="J13" s="328"/>
      <c r="K13" s="330"/>
      <c r="L13" s="330"/>
      <c r="M13" s="330"/>
      <c r="N13" s="491"/>
    </row>
    <row r="14" spans="1:14" ht="19.5" customHeight="1" x14ac:dyDescent="0.25">
      <c r="A14" s="107" t="s">
        <v>162</v>
      </c>
      <c r="B14" s="298" t="s">
        <v>163</v>
      </c>
      <c r="C14" s="771" t="s">
        <v>654</v>
      </c>
      <c r="D14" s="771"/>
      <c r="E14" s="771"/>
      <c r="F14" s="771"/>
      <c r="G14" s="771"/>
      <c r="H14" s="771"/>
      <c r="I14" s="771"/>
      <c r="J14" s="771"/>
      <c r="K14" s="330"/>
      <c r="L14" s="330"/>
      <c r="M14" s="330"/>
      <c r="N14" s="491"/>
    </row>
    <row r="15" spans="1:14" ht="22.5" customHeight="1" x14ac:dyDescent="0.25">
      <c r="A15" s="717" t="s">
        <v>162</v>
      </c>
      <c r="B15" s="717" t="s">
        <v>163</v>
      </c>
      <c r="C15" s="791" t="s">
        <v>162</v>
      </c>
      <c r="D15" s="713" t="s">
        <v>775</v>
      </c>
      <c r="E15" s="328" t="s">
        <v>2</v>
      </c>
      <c r="F15" s="379">
        <v>892</v>
      </c>
      <c r="G15" s="464">
        <v>923</v>
      </c>
      <c r="H15" s="379">
        <v>920</v>
      </c>
      <c r="I15" s="379">
        <v>940</v>
      </c>
      <c r="J15" s="719" t="s">
        <v>776</v>
      </c>
      <c r="K15" s="772" t="s">
        <v>945</v>
      </c>
      <c r="L15" s="772" t="s">
        <v>945</v>
      </c>
      <c r="M15" s="772" t="s">
        <v>945</v>
      </c>
      <c r="N15" s="491"/>
    </row>
    <row r="16" spans="1:14" ht="23.25" customHeight="1" x14ac:dyDescent="0.25">
      <c r="A16" s="770"/>
      <c r="B16" s="770"/>
      <c r="C16" s="797"/>
      <c r="D16" s="793"/>
      <c r="E16" s="328" t="s">
        <v>18</v>
      </c>
      <c r="F16" s="379">
        <v>55.3</v>
      </c>
      <c r="G16" s="464">
        <v>55.3</v>
      </c>
      <c r="H16" s="379">
        <v>58</v>
      </c>
      <c r="I16" s="379">
        <v>60</v>
      </c>
      <c r="J16" s="775"/>
      <c r="K16" s="773"/>
      <c r="L16" s="773"/>
      <c r="M16" s="773"/>
      <c r="N16" s="491"/>
    </row>
    <row r="17" spans="1:14" ht="21" customHeight="1" x14ac:dyDescent="0.25">
      <c r="A17" s="718"/>
      <c r="B17" s="718"/>
      <c r="C17" s="792"/>
      <c r="D17" s="714"/>
      <c r="E17" s="328" t="s">
        <v>22</v>
      </c>
      <c r="F17" s="379">
        <v>83.7</v>
      </c>
      <c r="G17" s="464">
        <v>103.2</v>
      </c>
      <c r="H17" s="379">
        <v>86</v>
      </c>
      <c r="I17" s="379">
        <v>90</v>
      </c>
      <c r="J17" s="720"/>
      <c r="K17" s="774"/>
      <c r="L17" s="774"/>
      <c r="M17" s="774"/>
      <c r="N17" s="491"/>
    </row>
    <row r="18" spans="1:14" ht="19.5" customHeight="1" x14ac:dyDescent="0.25">
      <c r="A18" s="107"/>
      <c r="B18" s="298"/>
      <c r="C18" s="339"/>
      <c r="D18" s="380"/>
      <c r="E18" s="380"/>
      <c r="F18" s="356">
        <f t="shared" ref="F18:I18" si="1">SUM(F15:F17)</f>
        <v>1031</v>
      </c>
      <c r="G18" s="356">
        <f t="shared" si="1"/>
        <v>1081.5</v>
      </c>
      <c r="H18" s="356">
        <f t="shared" si="1"/>
        <v>1064</v>
      </c>
      <c r="I18" s="356">
        <f t="shared" si="1"/>
        <v>1090</v>
      </c>
      <c r="J18" s="381"/>
      <c r="K18" s="269"/>
      <c r="L18" s="269"/>
      <c r="M18" s="269"/>
      <c r="N18" s="491"/>
    </row>
    <row r="19" spans="1:14" ht="19.5" customHeight="1" x14ac:dyDescent="0.25">
      <c r="A19" s="107" t="s">
        <v>162</v>
      </c>
      <c r="B19" s="298" t="s">
        <v>164</v>
      </c>
      <c r="C19" s="771" t="s">
        <v>656</v>
      </c>
      <c r="D19" s="771"/>
      <c r="E19" s="771"/>
      <c r="F19" s="771"/>
      <c r="G19" s="771"/>
      <c r="H19" s="771"/>
      <c r="I19" s="771"/>
      <c r="J19" s="771"/>
      <c r="K19" s="269"/>
      <c r="L19" s="269"/>
      <c r="M19" s="269"/>
      <c r="N19" s="491"/>
    </row>
    <row r="20" spans="1:14" ht="24" customHeight="1" x14ac:dyDescent="0.25">
      <c r="A20" s="717" t="s">
        <v>162</v>
      </c>
      <c r="B20" s="717" t="s">
        <v>164</v>
      </c>
      <c r="C20" s="791" t="s">
        <v>162</v>
      </c>
      <c r="D20" s="776" t="s">
        <v>658</v>
      </c>
      <c r="E20" s="204" t="s">
        <v>2</v>
      </c>
      <c r="F20" s="108">
        <v>10.3</v>
      </c>
      <c r="G20" s="427">
        <v>10.3</v>
      </c>
      <c r="H20" s="108">
        <v>10.3</v>
      </c>
      <c r="I20" s="108">
        <v>10.3</v>
      </c>
      <c r="J20" s="719" t="s">
        <v>609</v>
      </c>
      <c r="K20" s="772" t="s">
        <v>659</v>
      </c>
      <c r="L20" s="772" t="s">
        <v>659</v>
      </c>
      <c r="M20" s="772" t="s">
        <v>659</v>
      </c>
      <c r="N20" s="491"/>
    </row>
    <row r="21" spans="1:14" ht="21.75" customHeight="1" x14ac:dyDescent="0.25">
      <c r="A21" s="718"/>
      <c r="B21" s="718"/>
      <c r="C21" s="792"/>
      <c r="D21" s="777"/>
      <c r="E21" s="204" t="s">
        <v>5</v>
      </c>
      <c r="F21" s="108">
        <v>16.2</v>
      </c>
      <c r="G21" s="427">
        <v>16.2</v>
      </c>
      <c r="H21" s="108">
        <v>16.2</v>
      </c>
      <c r="I21" s="108">
        <v>16.2</v>
      </c>
      <c r="J21" s="720"/>
      <c r="K21" s="774"/>
      <c r="L21" s="774"/>
      <c r="M21" s="774"/>
      <c r="N21" s="491"/>
    </row>
    <row r="22" spans="1:14" ht="40.5" customHeight="1" x14ac:dyDescent="0.25">
      <c r="A22" s="211" t="s">
        <v>162</v>
      </c>
      <c r="B22" s="211" t="s">
        <v>164</v>
      </c>
      <c r="C22" s="329" t="s">
        <v>163</v>
      </c>
      <c r="D22" s="211" t="s">
        <v>487</v>
      </c>
      <c r="E22" s="328" t="s">
        <v>2</v>
      </c>
      <c r="F22" s="147">
        <v>3.5</v>
      </c>
      <c r="G22" s="428">
        <v>3.5</v>
      </c>
      <c r="H22" s="147">
        <v>3.5</v>
      </c>
      <c r="I22" s="147">
        <v>3.5</v>
      </c>
      <c r="J22" s="335" t="s">
        <v>489</v>
      </c>
      <c r="K22" s="327" t="s">
        <v>491</v>
      </c>
      <c r="L22" s="327" t="s">
        <v>491</v>
      </c>
      <c r="M22" s="327" t="s">
        <v>491</v>
      </c>
      <c r="N22" s="491"/>
    </row>
    <row r="23" spans="1:14" ht="36.75" customHeight="1" x14ac:dyDescent="0.25">
      <c r="A23" s="204" t="s">
        <v>162</v>
      </c>
      <c r="B23" s="204" t="s">
        <v>164</v>
      </c>
      <c r="C23" s="296" t="s">
        <v>164</v>
      </c>
      <c r="D23" s="306" t="s">
        <v>488</v>
      </c>
      <c r="E23" s="328" t="s">
        <v>2</v>
      </c>
      <c r="F23" s="108">
        <v>30.5</v>
      </c>
      <c r="G23" s="427">
        <v>30.5</v>
      </c>
      <c r="H23" s="108">
        <v>32</v>
      </c>
      <c r="I23" s="108">
        <v>34</v>
      </c>
      <c r="J23" s="328" t="s">
        <v>195</v>
      </c>
      <c r="K23" s="330">
        <v>10</v>
      </c>
      <c r="L23" s="330">
        <v>10</v>
      </c>
      <c r="M23" s="330">
        <v>10</v>
      </c>
      <c r="N23" s="491"/>
    </row>
    <row r="24" spans="1:14" ht="18" customHeight="1" x14ac:dyDescent="0.25">
      <c r="A24" s="107" t="s">
        <v>162</v>
      </c>
      <c r="B24" s="298" t="s">
        <v>164</v>
      </c>
      <c r="C24" s="730" t="s">
        <v>154</v>
      </c>
      <c r="D24" s="730"/>
      <c r="E24" s="730"/>
      <c r="F24" s="356">
        <f t="shared" ref="F24:I24" si="2">SUM(F20:F23)</f>
        <v>60.5</v>
      </c>
      <c r="G24" s="356">
        <f t="shared" ref="G24" si="3">SUM(G20:G23)</f>
        <v>60.5</v>
      </c>
      <c r="H24" s="356">
        <f t="shared" si="2"/>
        <v>62</v>
      </c>
      <c r="I24" s="356">
        <f t="shared" si="2"/>
        <v>64</v>
      </c>
      <c r="J24" s="380"/>
      <c r="K24" s="269"/>
      <c r="L24" s="269"/>
      <c r="M24" s="269"/>
      <c r="N24" s="491"/>
    </row>
    <row r="25" spans="1:14" ht="18.75" customHeight="1" x14ac:dyDescent="0.25">
      <c r="A25" s="107" t="s">
        <v>162</v>
      </c>
      <c r="B25" s="298" t="s">
        <v>165</v>
      </c>
      <c r="C25" s="771" t="s">
        <v>492</v>
      </c>
      <c r="D25" s="771"/>
      <c r="E25" s="771"/>
      <c r="F25" s="771"/>
      <c r="G25" s="771"/>
      <c r="H25" s="771"/>
      <c r="I25" s="771"/>
      <c r="J25" s="771"/>
      <c r="K25" s="269"/>
      <c r="L25" s="269"/>
      <c r="M25" s="269"/>
      <c r="N25" s="491"/>
    </row>
    <row r="26" spans="1:14" ht="63" customHeight="1" x14ac:dyDescent="0.25">
      <c r="A26" s="204" t="s">
        <v>162</v>
      </c>
      <c r="B26" s="204" t="s">
        <v>165</v>
      </c>
      <c r="C26" s="329" t="s">
        <v>162</v>
      </c>
      <c r="D26" s="204" t="s">
        <v>603</v>
      </c>
      <c r="E26" s="204" t="s">
        <v>2</v>
      </c>
      <c r="F26" s="108">
        <v>45</v>
      </c>
      <c r="G26" s="427">
        <v>45</v>
      </c>
      <c r="H26" s="108">
        <v>33</v>
      </c>
      <c r="I26" s="108">
        <v>33</v>
      </c>
      <c r="J26" s="328" t="s">
        <v>604</v>
      </c>
      <c r="K26" s="327" t="s">
        <v>946</v>
      </c>
      <c r="L26" s="327" t="s">
        <v>655</v>
      </c>
      <c r="M26" s="327" t="s">
        <v>655</v>
      </c>
      <c r="N26" s="491"/>
    </row>
    <row r="27" spans="1:14" ht="18" customHeight="1" x14ac:dyDescent="0.25">
      <c r="A27" s="107" t="s">
        <v>162</v>
      </c>
      <c r="B27" s="298" t="s">
        <v>165</v>
      </c>
      <c r="C27" s="730" t="s">
        <v>154</v>
      </c>
      <c r="D27" s="730"/>
      <c r="E27" s="730"/>
      <c r="F27" s="356">
        <f t="shared" ref="F27:I27" si="4">SUM(F26:F26)</f>
        <v>45</v>
      </c>
      <c r="G27" s="356">
        <f t="shared" si="4"/>
        <v>45</v>
      </c>
      <c r="H27" s="356">
        <f t="shared" si="4"/>
        <v>33</v>
      </c>
      <c r="I27" s="356">
        <f t="shared" si="4"/>
        <v>33</v>
      </c>
      <c r="J27" s="380"/>
      <c r="K27" s="269"/>
      <c r="L27" s="269"/>
      <c r="M27" s="269"/>
      <c r="N27" s="491"/>
    </row>
    <row r="28" spans="1:14" ht="25.5" customHeight="1" x14ac:dyDescent="0.25">
      <c r="A28" s="107" t="s">
        <v>162</v>
      </c>
      <c r="B28" s="298" t="s">
        <v>166</v>
      </c>
      <c r="C28" s="771" t="s">
        <v>493</v>
      </c>
      <c r="D28" s="771"/>
      <c r="E28" s="771"/>
      <c r="F28" s="771"/>
      <c r="G28" s="771"/>
      <c r="H28" s="771"/>
      <c r="I28" s="771"/>
      <c r="J28" s="771"/>
      <c r="K28" s="269"/>
      <c r="L28" s="269"/>
      <c r="M28" s="269"/>
      <c r="N28" s="491"/>
    </row>
    <row r="29" spans="1:14" ht="34.5" customHeight="1" x14ac:dyDescent="0.25">
      <c r="A29" s="306" t="s">
        <v>162</v>
      </c>
      <c r="B29" s="306" t="s">
        <v>166</v>
      </c>
      <c r="C29" s="296" t="s">
        <v>162</v>
      </c>
      <c r="D29" s="303" t="s">
        <v>657</v>
      </c>
      <c r="E29" s="299" t="s">
        <v>2</v>
      </c>
      <c r="F29" s="108">
        <f t="shared" ref="F29:I29" si="5">SUM(F30:F34)</f>
        <v>415</v>
      </c>
      <c r="G29" s="108">
        <f t="shared" si="5"/>
        <v>435</v>
      </c>
      <c r="H29" s="108">
        <f t="shared" si="5"/>
        <v>415</v>
      </c>
      <c r="I29" s="108">
        <f t="shared" si="5"/>
        <v>415</v>
      </c>
      <c r="J29" s="230" t="s">
        <v>494</v>
      </c>
      <c r="K29" s="231">
        <v>5</v>
      </c>
      <c r="L29" s="231">
        <v>4</v>
      </c>
      <c r="M29" s="231">
        <v>4</v>
      </c>
      <c r="N29" s="491"/>
    </row>
    <row r="30" spans="1:14" ht="69.75" customHeight="1" x14ac:dyDescent="0.25">
      <c r="A30" s="382"/>
      <c r="B30" s="382"/>
      <c r="C30" s="383" t="s">
        <v>954</v>
      </c>
      <c r="D30" s="384" t="s">
        <v>824</v>
      </c>
      <c r="E30" s="384" t="s">
        <v>2</v>
      </c>
      <c r="F30" s="385">
        <v>200</v>
      </c>
      <c r="G30" s="549">
        <v>200</v>
      </c>
      <c r="H30" s="385">
        <v>200</v>
      </c>
      <c r="I30" s="385">
        <v>200</v>
      </c>
      <c r="J30" s="230" t="s">
        <v>1099</v>
      </c>
      <c r="K30" s="231" t="s">
        <v>947</v>
      </c>
      <c r="L30" s="231" t="s">
        <v>777</v>
      </c>
      <c r="M30" s="231" t="s">
        <v>778</v>
      </c>
      <c r="N30" s="491"/>
    </row>
    <row r="31" spans="1:14" ht="84" customHeight="1" x14ac:dyDescent="0.25">
      <c r="A31" s="306"/>
      <c r="B31" s="306"/>
      <c r="C31" s="383" t="s">
        <v>843</v>
      </c>
      <c r="D31" s="384" t="s">
        <v>605</v>
      </c>
      <c r="E31" s="384" t="s">
        <v>2</v>
      </c>
      <c r="F31" s="385">
        <v>100</v>
      </c>
      <c r="G31" s="549">
        <v>100</v>
      </c>
      <c r="H31" s="385">
        <v>100</v>
      </c>
      <c r="I31" s="385">
        <v>100</v>
      </c>
      <c r="J31" s="230" t="s">
        <v>1100</v>
      </c>
      <c r="K31" s="386" t="s">
        <v>811</v>
      </c>
      <c r="L31" s="386" t="s">
        <v>811</v>
      </c>
      <c r="M31" s="386" t="s">
        <v>811</v>
      </c>
      <c r="N31" s="491"/>
    </row>
    <row r="32" spans="1:14" ht="81.75" customHeight="1" x14ac:dyDescent="0.25">
      <c r="A32" s="306"/>
      <c r="B32" s="306"/>
      <c r="C32" s="383" t="s">
        <v>844</v>
      </c>
      <c r="D32" s="384" t="s">
        <v>606</v>
      </c>
      <c r="E32" s="384" t="s">
        <v>2</v>
      </c>
      <c r="F32" s="385">
        <v>15</v>
      </c>
      <c r="G32" s="549">
        <v>15</v>
      </c>
      <c r="H32" s="385">
        <v>15</v>
      </c>
      <c r="I32" s="385">
        <v>15</v>
      </c>
      <c r="J32" s="230" t="s">
        <v>779</v>
      </c>
      <c r="K32" s="387" t="s">
        <v>948</v>
      </c>
      <c r="L32" s="387" t="s">
        <v>949</v>
      </c>
      <c r="M32" s="387" t="s">
        <v>949</v>
      </c>
      <c r="N32" s="491"/>
    </row>
    <row r="33" spans="1:14" ht="69" customHeight="1" x14ac:dyDescent="0.25">
      <c r="A33" s="306"/>
      <c r="B33" s="306"/>
      <c r="C33" s="383" t="s">
        <v>955</v>
      </c>
      <c r="D33" s="384" t="s">
        <v>607</v>
      </c>
      <c r="E33" s="384" t="s">
        <v>2</v>
      </c>
      <c r="F33" s="385">
        <v>100</v>
      </c>
      <c r="G33" s="549">
        <v>100</v>
      </c>
      <c r="H33" s="385">
        <v>100</v>
      </c>
      <c r="I33" s="385">
        <v>100</v>
      </c>
      <c r="J33" s="299" t="s">
        <v>780</v>
      </c>
      <c r="K33" s="231" t="s">
        <v>781</v>
      </c>
      <c r="L33" s="231" t="s">
        <v>781</v>
      </c>
      <c r="M33" s="231" t="s">
        <v>781</v>
      </c>
      <c r="N33" s="491"/>
    </row>
    <row r="34" spans="1:14" ht="43.5" customHeight="1" x14ac:dyDescent="0.25">
      <c r="A34" s="306"/>
      <c r="B34" s="306"/>
      <c r="C34" s="383" t="s">
        <v>956</v>
      </c>
      <c r="D34" s="384" t="s">
        <v>957</v>
      </c>
      <c r="E34" s="384" t="s">
        <v>2</v>
      </c>
      <c r="F34" s="385">
        <v>0</v>
      </c>
      <c r="G34" s="549">
        <v>20</v>
      </c>
      <c r="H34" s="385">
        <v>0</v>
      </c>
      <c r="I34" s="385">
        <v>0</v>
      </c>
      <c r="J34" s="299" t="s">
        <v>1101</v>
      </c>
      <c r="K34" s="550" t="s">
        <v>950</v>
      </c>
      <c r="L34" s="231"/>
      <c r="M34" s="231"/>
      <c r="N34" s="491"/>
    </row>
    <row r="35" spans="1:14" ht="31.5" customHeight="1" x14ac:dyDescent="0.25">
      <c r="A35" s="211" t="s">
        <v>162</v>
      </c>
      <c r="B35" s="327" t="s">
        <v>166</v>
      </c>
      <c r="C35" s="329" t="s">
        <v>163</v>
      </c>
      <c r="D35" s="211" t="s">
        <v>608</v>
      </c>
      <c r="E35" s="204" t="s">
        <v>2</v>
      </c>
      <c r="F35" s="108">
        <v>55</v>
      </c>
      <c r="G35" s="427">
        <v>55</v>
      </c>
      <c r="H35" s="108">
        <v>55</v>
      </c>
      <c r="I35" s="108">
        <v>55</v>
      </c>
      <c r="J35" s="328" t="s">
        <v>135</v>
      </c>
      <c r="K35" s="330">
        <v>25</v>
      </c>
      <c r="L35" s="330">
        <v>25</v>
      </c>
      <c r="M35" s="330">
        <v>25</v>
      </c>
      <c r="N35" s="491"/>
    </row>
    <row r="36" spans="1:14" ht="36" customHeight="1" x14ac:dyDescent="0.25">
      <c r="A36" s="211" t="s">
        <v>162</v>
      </c>
      <c r="B36" s="327" t="s">
        <v>166</v>
      </c>
      <c r="C36" s="329" t="s">
        <v>164</v>
      </c>
      <c r="D36" s="306" t="s">
        <v>902</v>
      </c>
      <c r="E36" s="204" t="s">
        <v>2</v>
      </c>
      <c r="F36" s="108">
        <v>10</v>
      </c>
      <c r="G36" s="427">
        <v>10</v>
      </c>
      <c r="H36" s="108">
        <v>10</v>
      </c>
      <c r="I36" s="108">
        <v>10</v>
      </c>
      <c r="J36" s="328" t="s">
        <v>903</v>
      </c>
      <c r="K36" s="330">
        <v>10</v>
      </c>
      <c r="L36" s="330">
        <v>10</v>
      </c>
      <c r="M36" s="330">
        <v>10</v>
      </c>
      <c r="N36" s="491"/>
    </row>
    <row r="37" spans="1:14" ht="17.25" customHeight="1" x14ac:dyDescent="0.25">
      <c r="A37" s="107" t="s">
        <v>162</v>
      </c>
      <c r="B37" s="298" t="s">
        <v>166</v>
      </c>
      <c r="C37" s="730" t="s">
        <v>154</v>
      </c>
      <c r="D37" s="730"/>
      <c r="E37" s="730"/>
      <c r="F37" s="130">
        <f t="shared" ref="F37:I37" si="6">+F35+F29+F36</f>
        <v>480</v>
      </c>
      <c r="G37" s="130">
        <f t="shared" ref="G37" si="7">+G35+G29+G36</f>
        <v>500</v>
      </c>
      <c r="H37" s="130">
        <f t="shared" si="6"/>
        <v>480</v>
      </c>
      <c r="I37" s="130">
        <f t="shared" si="6"/>
        <v>480</v>
      </c>
      <c r="J37" s="380"/>
      <c r="K37" s="269"/>
      <c r="L37" s="269"/>
      <c r="M37" s="269"/>
      <c r="N37" s="491"/>
    </row>
    <row r="38" spans="1:14" ht="18" customHeight="1" x14ac:dyDescent="0.25">
      <c r="A38" s="107" t="s">
        <v>162</v>
      </c>
      <c r="B38" s="730" t="s">
        <v>155</v>
      </c>
      <c r="C38" s="730"/>
      <c r="D38" s="730"/>
      <c r="E38" s="730"/>
      <c r="F38" s="130">
        <f t="shared" ref="F38:I38" si="8">+F37+F27+F24+F18+F13</f>
        <v>1676</v>
      </c>
      <c r="G38" s="130">
        <f t="shared" ref="G38" si="9">+G37+G27+G24+G18+G13</f>
        <v>1746.5</v>
      </c>
      <c r="H38" s="130">
        <f t="shared" si="8"/>
        <v>1702</v>
      </c>
      <c r="I38" s="130">
        <f t="shared" si="8"/>
        <v>1733</v>
      </c>
      <c r="J38" s="380"/>
      <c r="K38" s="269"/>
      <c r="L38" s="269"/>
      <c r="M38" s="269"/>
      <c r="N38" s="491"/>
    </row>
    <row r="39" spans="1:14" ht="19.5" customHeight="1" x14ac:dyDescent="0.25">
      <c r="A39" s="107" t="s">
        <v>163</v>
      </c>
      <c r="B39" s="771" t="s">
        <v>694</v>
      </c>
      <c r="C39" s="771"/>
      <c r="D39" s="771"/>
      <c r="E39" s="771"/>
      <c r="F39" s="771"/>
      <c r="G39" s="771"/>
      <c r="H39" s="771"/>
      <c r="I39" s="771"/>
      <c r="J39" s="771"/>
      <c r="K39" s="269"/>
      <c r="L39" s="269"/>
      <c r="M39" s="269"/>
      <c r="N39" s="491"/>
    </row>
    <row r="40" spans="1:14" ht="18.75" customHeight="1" x14ac:dyDescent="0.25">
      <c r="A40" s="107" t="s">
        <v>163</v>
      </c>
      <c r="B40" s="298" t="s">
        <v>162</v>
      </c>
      <c r="C40" s="771" t="s">
        <v>496</v>
      </c>
      <c r="D40" s="771"/>
      <c r="E40" s="771"/>
      <c r="F40" s="771"/>
      <c r="G40" s="771"/>
      <c r="H40" s="771"/>
      <c r="I40" s="771"/>
      <c r="J40" s="771"/>
      <c r="K40" s="269"/>
      <c r="L40" s="269"/>
      <c r="M40" s="269"/>
      <c r="N40" s="491"/>
    </row>
    <row r="41" spans="1:14" ht="64.5" customHeight="1" x14ac:dyDescent="0.25">
      <c r="A41" s="300" t="s">
        <v>163</v>
      </c>
      <c r="B41" s="300" t="s">
        <v>162</v>
      </c>
      <c r="C41" s="388" t="s">
        <v>162</v>
      </c>
      <c r="D41" s="301" t="s">
        <v>495</v>
      </c>
      <c r="E41" s="299" t="s">
        <v>2</v>
      </c>
      <c r="F41" s="108">
        <v>30</v>
      </c>
      <c r="G41" s="427">
        <v>50</v>
      </c>
      <c r="H41" s="108">
        <v>30</v>
      </c>
      <c r="I41" s="108">
        <v>30</v>
      </c>
      <c r="J41" s="301" t="s">
        <v>221</v>
      </c>
      <c r="K41" s="293">
        <v>5</v>
      </c>
      <c r="L41" s="293">
        <v>3</v>
      </c>
      <c r="M41" s="293">
        <v>3</v>
      </c>
      <c r="N41" s="491"/>
    </row>
    <row r="42" spans="1:14" ht="23.25" customHeight="1" x14ac:dyDescent="0.25">
      <c r="A42" s="744" t="s">
        <v>163</v>
      </c>
      <c r="B42" s="744" t="s">
        <v>162</v>
      </c>
      <c r="C42" s="709" t="s">
        <v>163</v>
      </c>
      <c r="D42" s="727" t="s">
        <v>317</v>
      </c>
      <c r="E42" s="299" t="s">
        <v>2</v>
      </c>
      <c r="F42" s="108">
        <v>0</v>
      </c>
      <c r="G42" s="427">
        <v>0</v>
      </c>
      <c r="H42" s="108">
        <v>0</v>
      </c>
      <c r="I42" s="108">
        <v>0</v>
      </c>
      <c r="J42" s="727" t="s">
        <v>218</v>
      </c>
      <c r="K42" s="721">
        <v>1</v>
      </c>
      <c r="L42" s="721"/>
      <c r="M42" s="721"/>
      <c r="N42" s="491"/>
    </row>
    <row r="43" spans="1:14" ht="23.25" customHeight="1" x14ac:dyDescent="0.25">
      <c r="A43" s="744"/>
      <c r="B43" s="744"/>
      <c r="C43" s="709"/>
      <c r="D43" s="727"/>
      <c r="E43" s="299" t="s">
        <v>4</v>
      </c>
      <c r="F43" s="108">
        <v>15</v>
      </c>
      <c r="G43" s="427">
        <v>15</v>
      </c>
      <c r="H43" s="108">
        <v>0</v>
      </c>
      <c r="I43" s="108">
        <v>0</v>
      </c>
      <c r="J43" s="727"/>
      <c r="K43" s="722"/>
      <c r="L43" s="722"/>
      <c r="M43" s="722"/>
      <c r="N43" s="491"/>
    </row>
    <row r="44" spans="1:14" ht="25.5" customHeight="1" x14ac:dyDescent="0.25">
      <c r="A44" s="725" t="s">
        <v>163</v>
      </c>
      <c r="B44" s="725" t="s">
        <v>164</v>
      </c>
      <c r="C44" s="768" t="s">
        <v>164</v>
      </c>
      <c r="D44" s="761" t="s">
        <v>411</v>
      </c>
      <c r="E44" s="299" t="s">
        <v>2</v>
      </c>
      <c r="F44" s="108">
        <v>80</v>
      </c>
      <c r="G44" s="427">
        <v>0</v>
      </c>
      <c r="H44" s="108">
        <v>160</v>
      </c>
      <c r="I44" s="108">
        <v>0</v>
      </c>
      <c r="J44" s="761" t="s">
        <v>842</v>
      </c>
      <c r="K44" s="717"/>
      <c r="L44" s="717" t="s">
        <v>575</v>
      </c>
      <c r="M44" s="717"/>
      <c r="N44" s="491"/>
    </row>
    <row r="45" spans="1:14" ht="24" customHeight="1" x14ac:dyDescent="0.25">
      <c r="A45" s="726"/>
      <c r="B45" s="726"/>
      <c r="C45" s="769"/>
      <c r="D45" s="762"/>
      <c r="E45" s="299" t="s">
        <v>5</v>
      </c>
      <c r="F45" s="108">
        <v>120</v>
      </c>
      <c r="G45" s="427">
        <v>0</v>
      </c>
      <c r="H45" s="108">
        <v>240</v>
      </c>
      <c r="I45" s="108">
        <v>0</v>
      </c>
      <c r="J45" s="762"/>
      <c r="K45" s="718"/>
      <c r="L45" s="718"/>
      <c r="M45" s="718"/>
      <c r="N45" s="491"/>
    </row>
    <row r="46" spans="1:14" ht="30.75" customHeight="1" x14ac:dyDescent="0.25">
      <c r="A46" s="327" t="s">
        <v>163</v>
      </c>
      <c r="B46" s="327" t="s">
        <v>162</v>
      </c>
      <c r="C46" s="329" t="s">
        <v>165</v>
      </c>
      <c r="D46" s="299" t="s">
        <v>753</v>
      </c>
      <c r="E46" s="299" t="s">
        <v>2</v>
      </c>
      <c r="F46" s="108">
        <v>15</v>
      </c>
      <c r="G46" s="427">
        <v>30</v>
      </c>
      <c r="H46" s="108">
        <v>100</v>
      </c>
      <c r="I46" s="108">
        <v>100</v>
      </c>
      <c r="J46" s="299" t="s">
        <v>842</v>
      </c>
      <c r="K46" s="231" t="s">
        <v>630</v>
      </c>
      <c r="L46" s="297" t="s">
        <v>575</v>
      </c>
      <c r="M46" s="297" t="s">
        <v>575</v>
      </c>
      <c r="N46" s="491"/>
    </row>
    <row r="47" spans="1:14" ht="30" customHeight="1" x14ac:dyDescent="0.25">
      <c r="A47" s="327" t="s">
        <v>163</v>
      </c>
      <c r="B47" s="327" t="s">
        <v>162</v>
      </c>
      <c r="C47" s="329" t="s">
        <v>166</v>
      </c>
      <c r="D47" s="299" t="s">
        <v>610</v>
      </c>
      <c r="E47" s="299" t="s">
        <v>2</v>
      </c>
      <c r="F47" s="108">
        <v>65</v>
      </c>
      <c r="G47" s="427">
        <v>65</v>
      </c>
      <c r="H47" s="108">
        <v>65</v>
      </c>
      <c r="I47" s="108">
        <v>65</v>
      </c>
      <c r="J47" s="299" t="s">
        <v>611</v>
      </c>
      <c r="K47" s="231">
        <v>1</v>
      </c>
      <c r="L47" s="231">
        <v>1</v>
      </c>
      <c r="M47" s="231">
        <v>1</v>
      </c>
      <c r="N47" s="491"/>
    </row>
    <row r="48" spans="1:14" ht="18.75" customHeight="1" x14ac:dyDescent="0.25">
      <c r="A48" s="107" t="s">
        <v>163</v>
      </c>
      <c r="B48" s="298" t="s">
        <v>162</v>
      </c>
      <c r="C48" s="730" t="s">
        <v>154</v>
      </c>
      <c r="D48" s="730"/>
      <c r="E48" s="730"/>
      <c r="F48" s="130">
        <f t="shared" ref="F48:H48" si="10">SUM(F41:F47)</f>
        <v>325</v>
      </c>
      <c r="G48" s="130">
        <f t="shared" si="10"/>
        <v>160</v>
      </c>
      <c r="H48" s="130">
        <f t="shared" si="10"/>
        <v>595</v>
      </c>
      <c r="I48" s="130">
        <f>SUM(I41:I47)</f>
        <v>195</v>
      </c>
      <c r="J48" s="238"/>
      <c r="K48" s="389"/>
      <c r="L48" s="389"/>
      <c r="M48" s="389"/>
      <c r="N48" s="491"/>
    </row>
    <row r="49" spans="1:14" ht="21.75" customHeight="1" x14ac:dyDescent="0.25">
      <c r="A49" s="107" t="s">
        <v>163</v>
      </c>
      <c r="B49" s="730" t="s">
        <v>155</v>
      </c>
      <c r="C49" s="730"/>
      <c r="D49" s="730"/>
      <c r="E49" s="730"/>
      <c r="F49" s="130">
        <f t="shared" ref="F49:I49" si="11">+F48</f>
        <v>325</v>
      </c>
      <c r="G49" s="130">
        <f t="shared" si="11"/>
        <v>160</v>
      </c>
      <c r="H49" s="130">
        <f t="shared" si="11"/>
        <v>595</v>
      </c>
      <c r="I49" s="130">
        <f t="shared" si="11"/>
        <v>195</v>
      </c>
      <c r="J49" s="328"/>
      <c r="K49" s="330"/>
      <c r="L49" s="330"/>
      <c r="M49" s="330"/>
      <c r="N49" s="491"/>
    </row>
    <row r="50" spans="1:14" ht="19.5" customHeight="1" x14ac:dyDescent="0.25">
      <c r="A50" s="781" t="s">
        <v>156</v>
      </c>
      <c r="B50" s="781"/>
      <c r="C50" s="781"/>
      <c r="D50" s="781"/>
      <c r="E50" s="781"/>
      <c r="F50" s="239">
        <f t="shared" ref="F50:I50" si="12">+F49+F38</f>
        <v>2001</v>
      </c>
      <c r="G50" s="239">
        <f t="shared" si="12"/>
        <v>1906.5</v>
      </c>
      <c r="H50" s="239">
        <f t="shared" si="12"/>
        <v>2297</v>
      </c>
      <c r="I50" s="239">
        <f t="shared" si="12"/>
        <v>1928</v>
      </c>
      <c r="J50" s="551"/>
    </row>
    <row r="51" spans="1:14" ht="14.25" customHeight="1" x14ac:dyDescent="0.25">
      <c r="A51" s="785" t="s">
        <v>177</v>
      </c>
      <c r="B51" s="786"/>
      <c r="C51" s="786"/>
      <c r="D51" s="786"/>
      <c r="E51" s="787"/>
      <c r="F51" s="238"/>
      <c r="G51" s="238"/>
      <c r="H51" s="238"/>
      <c r="I51" s="238"/>
      <c r="J51" s="551"/>
    </row>
    <row r="52" spans="1:14" x14ac:dyDescent="0.25">
      <c r="A52" s="782" t="s">
        <v>20</v>
      </c>
      <c r="B52" s="783"/>
      <c r="C52" s="783"/>
      <c r="D52" s="783"/>
      <c r="E52" s="784"/>
      <c r="F52" s="199">
        <f t="shared" ref="F52:I52" si="13">SUM(F53:F58)</f>
        <v>1849.8</v>
      </c>
      <c r="G52" s="199">
        <f t="shared" si="13"/>
        <v>1875.3</v>
      </c>
      <c r="H52" s="199">
        <f t="shared" si="13"/>
        <v>2040.8</v>
      </c>
      <c r="I52" s="199">
        <f t="shared" si="13"/>
        <v>1911.8</v>
      </c>
      <c r="J52" s="551"/>
    </row>
    <row r="53" spans="1:14" ht="15.75" customHeight="1" x14ac:dyDescent="0.25">
      <c r="A53" s="778" t="s">
        <v>226</v>
      </c>
      <c r="B53" s="779"/>
      <c r="C53" s="779"/>
      <c r="D53" s="779"/>
      <c r="E53" s="780"/>
      <c r="F53" s="114">
        <f t="shared" ref="F53:I53" si="14">+F47+F46+F44+F42+F41+F35+F29+F26+F23+F22+F20+F15+F12+F36</f>
        <v>1710.8</v>
      </c>
      <c r="G53" s="430">
        <f>+G47+G46+G44+G42+G41+G35+G29+G26+G23+G22+G20+G15+G12+G36</f>
        <v>1716.8</v>
      </c>
      <c r="H53" s="114">
        <f t="shared" si="14"/>
        <v>1896.8</v>
      </c>
      <c r="I53" s="114">
        <f t="shared" si="14"/>
        <v>1761.8</v>
      </c>
      <c r="J53" s="551"/>
      <c r="K53" s="390"/>
      <c r="L53" s="390"/>
      <c r="M53" s="390"/>
    </row>
    <row r="54" spans="1:14" ht="17.25" customHeight="1" x14ac:dyDescent="0.25">
      <c r="A54" s="778" t="s">
        <v>227</v>
      </c>
      <c r="B54" s="779"/>
      <c r="C54" s="779"/>
      <c r="D54" s="779"/>
      <c r="E54" s="780"/>
      <c r="F54" s="115">
        <f t="shared" ref="F54:I54" si="15">+F16</f>
        <v>55.3</v>
      </c>
      <c r="G54" s="552">
        <f t="shared" ref="G54" si="16">+G16</f>
        <v>55.3</v>
      </c>
      <c r="H54" s="115">
        <f t="shared" si="15"/>
        <v>58</v>
      </c>
      <c r="I54" s="115">
        <f t="shared" si="15"/>
        <v>60</v>
      </c>
      <c r="J54" s="551"/>
    </row>
    <row r="55" spans="1:14" ht="15.75" customHeight="1" x14ac:dyDescent="0.25">
      <c r="A55" s="778" t="s">
        <v>228</v>
      </c>
      <c r="B55" s="779"/>
      <c r="C55" s="779"/>
      <c r="D55" s="779"/>
      <c r="E55" s="780"/>
      <c r="F55" s="391"/>
      <c r="G55" s="552"/>
      <c r="H55" s="391"/>
      <c r="I55" s="391"/>
      <c r="J55" s="551"/>
    </row>
    <row r="56" spans="1:14" ht="14.25" customHeight="1" x14ac:dyDescent="0.25">
      <c r="A56" s="778" t="s">
        <v>229</v>
      </c>
      <c r="B56" s="779"/>
      <c r="C56" s="779"/>
      <c r="D56" s="779"/>
      <c r="E56" s="780"/>
      <c r="F56" s="391">
        <f>+F17</f>
        <v>83.7</v>
      </c>
      <c r="G56" s="552">
        <f>+G17</f>
        <v>103.2</v>
      </c>
      <c r="H56" s="391">
        <f>+H17</f>
        <v>86</v>
      </c>
      <c r="I56" s="391">
        <f>+I17</f>
        <v>90</v>
      </c>
      <c r="J56" s="551"/>
    </row>
    <row r="57" spans="1:14" ht="14.25" customHeight="1" x14ac:dyDescent="0.25">
      <c r="A57" s="778" t="s">
        <v>230</v>
      </c>
      <c r="B57" s="779"/>
      <c r="C57" s="779"/>
      <c r="D57" s="779"/>
      <c r="E57" s="780"/>
      <c r="F57" s="391"/>
      <c r="G57" s="552"/>
      <c r="H57" s="391"/>
      <c r="I57" s="391"/>
      <c r="J57" s="551"/>
    </row>
    <row r="58" spans="1:14" ht="13.5" customHeight="1" x14ac:dyDescent="0.25">
      <c r="A58" s="778" t="s">
        <v>231</v>
      </c>
      <c r="B58" s="779"/>
      <c r="C58" s="779"/>
      <c r="D58" s="779"/>
      <c r="E58" s="780"/>
      <c r="F58" s="391"/>
      <c r="G58" s="552"/>
      <c r="H58" s="391"/>
      <c r="I58" s="391"/>
      <c r="J58" s="551"/>
    </row>
    <row r="59" spans="1:14" ht="15.75" customHeight="1" x14ac:dyDescent="0.25">
      <c r="A59" s="794" t="s">
        <v>19</v>
      </c>
      <c r="B59" s="795"/>
      <c r="C59" s="795"/>
      <c r="D59" s="795"/>
      <c r="E59" s="796"/>
      <c r="F59" s="199">
        <f t="shared" ref="F59:I59" si="17">SUM(F60:F63)</f>
        <v>151.19999999999999</v>
      </c>
      <c r="G59" s="199">
        <f t="shared" si="17"/>
        <v>31.2</v>
      </c>
      <c r="H59" s="199">
        <f t="shared" si="17"/>
        <v>256.2</v>
      </c>
      <c r="I59" s="199">
        <f t="shared" si="17"/>
        <v>16.2</v>
      </c>
      <c r="J59" s="551"/>
    </row>
    <row r="60" spans="1:14" ht="14.25" customHeight="1" x14ac:dyDescent="0.25">
      <c r="A60" s="778" t="s">
        <v>232</v>
      </c>
      <c r="B60" s="779"/>
      <c r="C60" s="779"/>
      <c r="D60" s="779"/>
      <c r="E60" s="780"/>
      <c r="F60" s="115">
        <f t="shared" ref="F60:I60" si="18">+F43</f>
        <v>15</v>
      </c>
      <c r="G60" s="552">
        <f t="shared" ref="G60" si="19">+G43</f>
        <v>15</v>
      </c>
      <c r="H60" s="115">
        <f t="shared" si="18"/>
        <v>0</v>
      </c>
      <c r="I60" s="115">
        <f t="shared" si="18"/>
        <v>0</v>
      </c>
      <c r="J60" s="551"/>
    </row>
    <row r="61" spans="1:14" x14ac:dyDescent="0.25">
      <c r="A61" s="778" t="s">
        <v>233</v>
      </c>
      <c r="B61" s="779"/>
      <c r="C61" s="779"/>
      <c r="D61" s="779"/>
      <c r="E61" s="780"/>
      <c r="F61" s="115">
        <f t="shared" ref="F61:I61" si="20">+F45+F21</f>
        <v>136.19999999999999</v>
      </c>
      <c r="G61" s="552">
        <f t="shared" ref="G61" si="21">+G45+G21</f>
        <v>16.2</v>
      </c>
      <c r="H61" s="115">
        <f t="shared" si="20"/>
        <v>256.2</v>
      </c>
      <c r="I61" s="115">
        <f t="shared" si="20"/>
        <v>16.2</v>
      </c>
      <c r="J61" s="551"/>
    </row>
    <row r="62" spans="1:14" ht="14.25" customHeight="1" x14ac:dyDescent="0.25">
      <c r="A62" s="778" t="s">
        <v>234</v>
      </c>
      <c r="B62" s="779"/>
      <c r="C62" s="779"/>
      <c r="D62" s="779"/>
      <c r="E62" s="780"/>
      <c r="F62" s="391"/>
      <c r="G62" s="552"/>
      <c r="H62" s="391"/>
      <c r="I62" s="391"/>
      <c r="J62" s="551"/>
    </row>
    <row r="63" spans="1:14" x14ac:dyDescent="0.25">
      <c r="A63" s="778" t="s">
        <v>235</v>
      </c>
      <c r="B63" s="779"/>
      <c r="C63" s="779"/>
      <c r="D63" s="779"/>
      <c r="E63" s="780"/>
      <c r="F63" s="391"/>
      <c r="G63" s="552"/>
      <c r="H63" s="391"/>
      <c r="I63" s="391"/>
      <c r="J63" s="551"/>
    </row>
    <row r="64" spans="1:14" s="240" customFormat="1" x14ac:dyDescent="0.25">
      <c r="A64" s="710" t="s">
        <v>1023</v>
      </c>
      <c r="B64" s="710"/>
      <c r="C64" s="710"/>
      <c r="D64" s="710"/>
      <c r="E64" s="710"/>
      <c r="F64" s="710"/>
      <c r="G64" s="710"/>
      <c r="H64" s="710"/>
      <c r="I64" s="161"/>
      <c r="J64" s="161"/>
      <c r="K64" s="187"/>
      <c r="L64" s="187"/>
      <c r="M64" s="187"/>
      <c r="N64" s="488"/>
    </row>
  </sheetData>
  <mergeCells count="80">
    <mergeCell ref="M20:M21"/>
    <mergeCell ref="M15:M17"/>
    <mergeCell ref="D15:D17"/>
    <mergeCell ref="A63:E63"/>
    <mergeCell ref="A62:E62"/>
    <mergeCell ref="A60:E60"/>
    <mergeCell ref="A56:E56"/>
    <mergeCell ref="A59:E59"/>
    <mergeCell ref="A57:E57"/>
    <mergeCell ref="A58:E58"/>
    <mergeCell ref="A61:E61"/>
    <mergeCell ref="C40:J40"/>
    <mergeCell ref="C27:E27"/>
    <mergeCell ref="A15:A17"/>
    <mergeCell ref="J20:J21"/>
    <mergeCell ref="C15:C17"/>
    <mergeCell ref="A9:J9"/>
    <mergeCell ref="B10:J10"/>
    <mergeCell ref="B20:B21"/>
    <mergeCell ref="A20:A21"/>
    <mergeCell ref="C19:J19"/>
    <mergeCell ref="C20:C21"/>
    <mergeCell ref="C14:J14"/>
    <mergeCell ref="C13:E13"/>
    <mergeCell ref="C11:J11"/>
    <mergeCell ref="K1:M1"/>
    <mergeCell ref="E4:E8"/>
    <mergeCell ref="A2:M2"/>
    <mergeCell ref="M6:M8"/>
    <mergeCell ref="J3:M3"/>
    <mergeCell ref="G4:G8"/>
    <mergeCell ref="K6:K8"/>
    <mergeCell ref="L6:L8"/>
    <mergeCell ref="A4:A8"/>
    <mergeCell ref="B4:B8"/>
    <mergeCell ref="C4:C8"/>
    <mergeCell ref="F4:F8"/>
    <mergeCell ref="D4:D8"/>
    <mergeCell ref="B39:J39"/>
    <mergeCell ref="J44:J45"/>
    <mergeCell ref="A55:E55"/>
    <mergeCell ref="A54:E54"/>
    <mergeCell ref="D42:D43"/>
    <mergeCell ref="C48:E48"/>
    <mergeCell ref="A42:A43"/>
    <mergeCell ref="A44:A45"/>
    <mergeCell ref="A50:E50"/>
    <mergeCell ref="D44:D45"/>
    <mergeCell ref="A53:E53"/>
    <mergeCell ref="A52:E52"/>
    <mergeCell ref="B42:B43"/>
    <mergeCell ref="B49:E49"/>
    <mergeCell ref="A51:E51"/>
    <mergeCell ref="B44:B45"/>
    <mergeCell ref="C37:E37"/>
    <mergeCell ref="B38:E38"/>
    <mergeCell ref="B15:B17"/>
    <mergeCell ref="C24:E24"/>
    <mergeCell ref="I4:I8"/>
    <mergeCell ref="C28:J28"/>
    <mergeCell ref="H4:H8"/>
    <mergeCell ref="J4:M4"/>
    <mergeCell ref="C25:J25"/>
    <mergeCell ref="K15:K17"/>
    <mergeCell ref="K20:K21"/>
    <mergeCell ref="L15:L17"/>
    <mergeCell ref="L20:L21"/>
    <mergeCell ref="J5:J8"/>
    <mergeCell ref="J15:J17"/>
    <mergeCell ref="D20:D21"/>
    <mergeCell ref="A64:H64"/>
    <mergeCell ref="M44:M45"/>
    <mergeCell ref="L42:L43"/>
    <mergeCell ref="L44:L45"/>
    <mergeCell ref="K42:K43"/>
    <mergeCell ref="K44:K45"/>
    <mergeCell ref="M42:M43"/>
    <mergeCell ref="J42:J43"/>
    <mergeCell ref="C42:C43"/>
    <mergeCell ref="C44:C45"/>
  </mergeCells>
  <phoneticPr fontId="17" type="noConversion"/>
  <pageMargins left="0.19685039370078741" right="0.19685039370078741" top="0.51181102362204722" bottom="0.19685039370078741" header="0" footer="0"/>
  <pageSetup paperSize="9" scale="8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82"/>
  <sheetViews>
    <sheetView zoomScaleNormal="100" workbookViewId="0"/>
  </sheetViews>
  <sheetFormatPr defaultRowHeight="13.2" x14ac:dyDescent="0.25"/>
  <cols>
    <col min="1" max="1" width="86.33203125" customWidth="1"/>
  </cols>
  <sheetData>
    <row r="1" spans="1:1" ht="15.6" x14ac:dyDescent="0.25">
      <c r="A1" s="344" t="s">
        <v>958</v>
      </c>
    </row>
    <row r="2" spans="1:1" ht="15.6" x14ac:dyDescent="0.25">
      <c r="A2" s="344" t="s">
        <v>959</v>
      </c>
    </row>
    <row r="3" spans="1:1" ht="15.6" x14ac:dyDescent="0.25">
      <c r="A3" s="344" t="s">
        <v>960</v>
      </c>
    </row>
    <row r="4" spans="1:1" ht="15.6" x14ac:dyDescent="0.25">
      <c r="A4" s="443"/>
    </row>
    <row r="5" spans="1:1" ht="15.6" x14ac:dyDescent="0.25">
      <c r="A5" s="344" t="s">
        <v>961</v>
      </c>
    </row>
    <row r="6" spans="1:1" ht="15.6" x14ac:dyDescent="0.25">
      <c r="A6" s="344" t="s">
        <v>962</v>
      </c>
    </row>
    <row r="7" spans="1:1" ht="15.6" x14ac:dyDescent="0.25">
      <c r="A7" s="444"/>
    </row>
    <row r="8" spans="1:1" ht="41.4" x14ac:dyDescent="0.25">
      <c r="A8" s="450" t="s">
        <v>963</v>
      </c>
    </row>
    <row r="9" spans="1:1" ht="55.2" x14ac:dyDescent="0.25">
      <c r="A9" s="450" t="s">
        <v>964</v>
      </c>
    </row>
    <row r="10" spans="1:1" ht="27.6" x14ac:dyDescent="0.25">
      <c r="A10" s="450" t="s">
        <v>965</v>
      </c>
    </row>
    <row r="11" spans="1:1" ht="15.6" x14ac:dyDescent="0.25">
      <c r="A11" s="445"/>
    </row>
    <row r="12" spans="1:1" ht="15.6" x14ac:dyDescent="0.25">
      <c r="A12" s="344" t="s">
        <v>966</v>
      </c>
    </row>
    <row r="13" spans="1:1" ht="15.6" x14ac:dyDescent="0.25">
      <c r="A13" s="344" t="s">
        <v>967</v>
      </c>
    </row>
    <row r="14" spans="1:1" ht="15.6" x14ac:dyDescent="0.25">
      <c r="A14" s="446"/>
    </row>
    <row r="15" spans="1:1" ht="41.4" x14ac:dyDescent="0.25">
      <c r="A15" s="450" t="s">
        <v>968</v>
      </c>
    </row>
    <row r="16" spans="1:1" ht="27.6" x14ac:dyDescent="0.25">
      <c r="A16" s="450" t="s">
        <v>969</v>
      </c>
    </row>
    <row r="17" spans="1:1" ht="27.6" x14ac:dyDescent="0.25">
      <c r="A17" s="450" t="s">
        <v>983</v>
      </c>
    </row>
    <row r="18" spans="1:1" ht="13.8" thickBot="1" x14ac:dyDescent="0.3"/>
    <row r="19" spans="1:1" ht="14.4" thickBot="1" x14ac:dyDescent="0.3">
      <c r="A19" s="447" t="s">
        <v>970</v>
      </c>
    </row>
    <row r="20" spans="1:1" ht="27.6" x14ac:dyDescent="0.25">
      <c r="A20" s="448" t="s">
        <v>972</v>
      </c>
    </row>
    <row r="21" spans="1:1" ht="41.4" x14ac:dyDescent="0.25">
      <c r="A21" s="448" t="s">
        <v>973</v>
      </c>
    </row>
    <row r="22" spans="1:1" ht="27.6" x14ac:dyDescent="0.25">
      <c r="A22" s="448" t="s">
        <v>974</v>
      </c>
    </row>
    <row r="23" spans="1:1" ht="14.4" thickBot="1" x14ac:dyDescent="0.3">
      <c r="A23" s="449" t="s">
        <v>975</v>
      </c>
    </row>
    <row r="24" spans="1:1" ht="14.4" thickBot="1" x14ac:dyDescent="0.3">
      <c r="A24" s="447" t="s">
        <v>971</v>
      </c>
    </row>
    <row r="25" spans="1:1" ht="14.4" thickBot="1" x14ac:dyDescent="0.3">
      <c r="A25" s="449" t="s">
        <v>976</v>
      </c>
    </row>
    <row r="26" spans="1:1" ht="14.4" thickBot="1" x14ac:dyDescent="0.3">
      <c r="A26" s="447" t="s">
        <v>977</v>
      </c>
    </row>
    <row r="27" spans="1:1" ht="27.6" x14ac:dyDescent="0.25">
      <c r="A27" s="448" t="s">
        <v>979</v>
      </c>
    </row>
    <row r="28" spans="1:1" ht="14.4" thickBot="1" x14ac:dyDescent="0.3">
      <c r="A28" s="449" t="s">
        <v>980</v>
      </c>
    </row>
    <row r="29" spans="1:1" ht="14.4" thickBot="1" x14ac:dyDescent="0.3">
      <c r="A29" s="447" t="s">
        <v>978</v>
      </c>
    </row>
    <row r="30" spans="1:1" ht="27.6" x14ac:dyDescent="0.25">
      <c r="A30" s="448" t="s">
        <v>981</v>
      </c>
    </row>
    <row r="31" spans="1:1" ht="14.4" thickBot="1" x14ac:dyDescent="0.3">
      <c r="A31" s="449" t="s">
        <v>982</v>
      </c>
    </row>
    <row r="32" spans="1:1" ht="13.8" x14ac:dyDescent="0.25">
      <c r="A32" s="451"/>
    </row>
    <row r="33" spans="1:1" ht="15.6" x14ac:dyDescent="0.25">
      <c r="A33" s="344" t="s">
        <v>984</v>
      </c>
    </row>
    <row r="34" spans="1:1" ht="15.6" x14ac:dyDescent="0.25">
      <c r="A34" s="344" t="s">
        <v>985</v>
      </c>
    </row>
    <row r="35" spans="1:1" ht="15.6" x14ac:dyDescent="0.25">
      <c r="A35" s="344"/>
    </row>
    <row r="36" spans="1:1" ht="82.8" x14ac:dyDescent="0.25">
      <c r="A36" s="450" t="s">
        <v>1015</v>
      </c>
    </row>
    <row r="37" spans="1:1" ht="15.6" x14ac:dyDescent="0.25">
      <c r="A37" s="344" t="s">
        <v>986</v>
      </c>
    </row>
    <row r="38" spans="1:1" ht="15.6" x14ac:dyDescent="0.25">
      <c r="A38" s="344" t="s">
        <v>987</v>
      </c>
    </row>
    <row r="39" spans="1:1" ht="15.6" x14ac:dyDescent="0.25">
      <c r="A39" s="445"/>
    </row>
    <row r="40" spans="1:1" ht="55.2" x14ac:dyDescent="0.25">
      <c r="A40" s="450" t="s">
        <v>988</v>
      </c>
    </row>
    <row r="41" spans="1:1" ht="15.6" x14ac:dyDescent="0.25">
      <c r="A41" s="445"/>
    </row>
    <row r="42" spans="1:1" ht="15.6" x14ac:dyDescent="0.25">
      <c r="A42" s="344" t="s">
        <v>989</v>
      </c>
    </row>
    <row r="43" spans="1:1" ht="15.6" x14ac:dyDescent="0.25">
      <c r="A43" s="344" t="s">
        <v>990</v>
      </c>
    </row>
    <row r="44" spans="1:1" ht="15.6" x14ac:dyDescent="0.25">
      <c r="A44" s="445"/>
    </row>
    <row r="45" spans="1:1" ht="13.8" x14ac:dyDescent="0.25">
      <c r="A45" s="450" t="s">
        <v>991</v>
      </c>
    </row>
    <row r="46" spans="1:1" ht="13.8" x14ac:dyDescent="0.25">
      <c r="A46" s="450" t="s">
        <v>992</v>
      </c>
    </row>
    <row r="47" spans="1:1" ht="13.8" x14ac:dyDescent="0.25">
      <c r="A47" s="450" t="s">
        <v>993</v>
      </c>
    </row>
    <row r="48" spans="1:1" ht="13.8" x14ac:dyDescent="0.25">
      <c r="A48" s="450" t="s">
        <v>994</v>
      </c>
    </row>
    <row r="49" spans="1:1" ht="13.8" x14ac:dyDescent="0.25">
      <c r="A49" s="450" t="s">
        <v>995</v>
      </c>
    </row>
    <row r="50" spans="1:1" ht="15.6" x14ac:dyDescent="0.25">
      <c r="A50" s="344"/>
    </row>
    <row r="51" spans="1:1" ht="15.6" x14ac:dyDescent="0.25">
      <c r="A51" s="344" t="s">
        <v>996</v>
      </c>
    </row>
    <row r="52" spans="1:1" ht="15.6" x14ac:dyDescent="0.25">
      <c r="A52" s="344" t="s">
        <v>997</v>
      </c>
    </row>
    <row r="53" spans="1:1" ht="15.6" x14ac:dyDescent="0.25">
      <c r="A53" s="344"/>
    </row>
    <row r="54" spans="1:1" ht="13.8" x14ac:dyDescent="0.25">
      <c r="A54" s="450" t="s">
        <v>998</v>
      </c>
    </row>
    <row r="55" spans="1:1" ht="13.8" x14ac:dyDescent="0.25">
      <c r="A55" s="450" t="s">
        <v>999</v>
      </c>
    </row>
    <row r="56" spans="1:1" ht="15.6" x14ac:dyDescent="0.25">
      <c r="A56" s="443"/>
    </row>
    <row r="57" spans="1:1" ht="15.6" x14ac:dyDescent="0.25">
      <c r="A57" s="344" t="s">
        <v>1000</v>
      </c>
    </row>
    <row r="58" spans="1:1" ht="15.6" x14ac:dyDescent="0.25">
      <c r="A58" s="344" t="s">
        <v>1001</v>
      </c>
    </row>
    <row r="59" spans="1:1" ht="15.6" x14ac:dyDescent="0.25">
      <c r="A59" s="443"/>
    </row>
    <row r="60" spans="1:1" ht="13.8" x14ac:dyDescent="0.25">
      <c r="A60" s="450" t="s">
        <v>1002</v>
      </c>
    </row>
    <row r="61" spans="1:1" ht="13.8" x14ac:dyDescent="0.25">
      <c r="A61" s="450" t="s">
        <v>1003</v>
      </c>
    </row>
    <row r="62" spans="1:1" ht="13.8" x14ac:dyDescent="0.25">
      <c r="A62" s="450" t="s">
        <v>1004</v>
      </c>
    </row>
    <row r="63" spans="1:1" ht="13.8" x14ac:dyDescent="0.25">
      <c r="A63" s="450" t="s">
        <v>1005</v>
      </c>
    </row>
    <row r="64" spans="1:1" ht="13.8" x14ac:dyDescent="0.25">
      <c r="A64" s="450" t="s">
        <v>1006</v>
      </c>
    </row>
    <row r="65" spans="1:1" ht="15.6" x14ac:dyDescent="0.25">
      <c r="A65" s="443"/>
    </row>
    <row r="66" spans="1:1" ht="15.6" x14ac:dyDescent="0.25">
      <c r="A66" s="344" t="s">
        <v>1007</v>
      </c>
    </row>
    <row r="67" spans="1:1" ht="15.6" x14ac:dyDescent="0.25">
      <c r="A67" s="344" t="s">
        <v>1008</v>
      </c>
    </row>
    <row r="68" spans="1:1" ht="15.6" x14ac:dyDescent="0.25">
      <c r="A68" s="443"/>
    </row>
    <row r="69" spans="1:1" ht="14.4" x14ac:dyDescent="0.25">
      <c r="A69" s="450" t="s">
        <v>1016</v>
      </c>
    </row>
    <row r="70" spans="1:1" ht="28.8" x14ac:dyDescent="0.25">
      <c r="A70" s="450" t="s">
        <v>1018</v>
      </c>
    </row>
    <row r="71" spans="1:1" ht="27.6" x14ac:dyDescent="0.25">
      <c r="A71" s="450" t="s">
        <v>1009</v>
      </c>
    </row>
    <row r="72" spans="1:1" ht="13.8" x14ac:dyDescent="0.25">
      <c r="A72" s="450" t="s">
        <v>1010</v>
      </c>
    </row>
    <row r="73" spans="1:1" ht="15.6" x14ac:dyDescent="0.25">
      <c r="A73" s="444"/>
    </row>
    <row r="74" spans="1:1" ht="15.6" x14ac:dyDescent="0.25">
      <c r="A74" s="344" t="s">
        <v>1011</v>
      </c>
    </row>
    <row r="75" spans="1:1" ht="15.6" x14ac:dyDescent="0.25">
      <c r="A75" s="344" t="s">
        <v>1012</v>
      </c>
    </row>
    <row r="76" spans="1:1" ht="15.6" x14ac:dyDescent="0.25">
      <c r="A76" s="443"/>
    </row>
    <row r="77" spans="1:1" ht="15.6" x14ac:dyDescent="0.25">
      <c r="A77" s="445" t="s">
        <v>1013</v>
      </c>
    </row>
    <row r="78" spans="1:1" ht="15.6" x14ac:dyDescent="0.25">
      <c r="A78" s="445" t="s">
        <v>1014</v>
      </c>
    </row>
    <row r="79" spans="1:1" ht="15.6" x14ac:dyDescent="0.25">
      <c r="A79" s="445"/>
    </row>
    <row r="80" spans="1:1" ht="15.6" x14ac:dyDescent="0.25">
      <c r="A80" s="452" t="s">
        <v>1017</v>
      </c>
    </row>
    <row r="81" spans="1:1" ht="15.6" x14ac:dyDescent="0.25">
      <c r="A81" s="443"/>
    </row>
    <row r="82" spans="1:1" ht="15.6" x14ac:dyDescent="0.25">
      <c r="A82" s="443" t="s">
        <v>1063</v>
      </c>
    </row>
  </sheetData>
  <pageMargins left="0.78740157480314965" right="0.39370078740157483" top="0.59055118110236227" bottom="0.39370078740157483"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107"/>
  <sheetViews>
    <sheetView zoomScaleNormal="100" workbookViewId="0">
      <pane ySplit="8" topLeftCell="A9" activePane="bottomLeft" state="frozen"/>
      <selection activeCell="F27" sqref="F27"/>
      <selection pane="bottomLeft" activeCell="D4" sqref="D4:D8"/>
    </sheetView>
  </sheetViews>
  <sheetFormatPr defaultColWidth="9.109375" defaultRowHeight="13.2" x14ac:dyDescent="0.25"/>
  <cols>
    <col min="1" max="1" width="4" style="28" customWidth="1"/>
    <col min="2" max="2" width="4.109375" style="28" customWidth="1"/>
    <col min="3" max="3" width="3.5546875" style="51" customWidth="1"/>
    <col min="4" max="4" width="39.88671875" style="27" customWidth="1"/>
    <col min="5" max="5" width="6.88671875" style="27" customWidth="1"/>
    <col min="6" max="6" width="11.5546875" style="26" customWidth="1"/>
    <col min="7" max="7" width="12.5546875" style="26" customWidth="1"/>
    <col min="8" max="9" width="12.33203125" style="26" customWidth="1"/>
    <col min="10" max="10" width="28" style="23" customWidth="1"/>
    <col min="11" max="13" width="6.109375" style="201" customWidth="1"/>
    <col min="14" max="14" width="7" style="492" customWidth="1"/>
    <col min="15" max="16384" width="9.109375" style="5"/>
  </cols>
  <sheetData>
    <row r="1" spans="1:14" ht="18.75" customHeight="1" x14ac:dyDescent="0.25">
      <c r="K1" s="675" t="s">
        <v>1072</v>
      </c>
      <c r="L1" s="675"/>
      <c r="M1" s="675"/>
    </row>
    <row r="2" spans="1:14" ht="23.25" customHeight="1" x14ac:dyDescent="0.25">
      <c r="A2" s="818" t="s">
        <v>754</v>
      </c>
      <c r="B2" s="818"/>
      <c r="C2" s="818"/>
      <c r="D2" s="818"/>
      <c r="E2" s="818"/>
      <c r="F2" s="818"/>
      <c r="G2" s="818"/>
      <c r="H2" s="818"/>
      <c r="I2" s="818"/>
      <c r="J2" s="818"/>
      <c r="K2" s="818"/>
      <c r="L2" s="818"/>
      <c r="M2" s="818"/>
    </row>
    <row r="3" spans="1:14" ht="18" customHeight="1" x14ac:dyDescent="0.25">
      <c r="A3" s="810" t="s">
        <v>260</v>
      </c>
      <c r="B3" s="810"/>
      <c r="C3" s="810"/>
      <c r="D3" s="810"/>
      <c r="E3" s="810"/>
      <c r="F3" s="810"/>
      <c r="G3" s="810"/>
      <c r="H3" s="810"/>
      <c r="I3" s="810"/>
      <c r="J3" s="810"/>
      <c r="K3" s="810"/>
      <c r="L3" s="810"/>
      <c r="M3" s="810"/>
    </row>
    <row r="4" spans="1:14" s="9" customFormat="1" ht="16.5" customHeight="1" x14ac:dyDescent="0.25">
      <c r="A4" s="691" t="s">
        <v>148</v>
      </c>
      <c r="B4" s="691" t="s">
        <v>149</v>
      </c>
      <c r="C4" s="691" t="s">
        <v>150</v>
      </c>
      <c r="D4" s="703" t="s">
        <v>151</v>
      </c>
      <c r="E4" s="691" t="s">
        <v>147</v>
      </c>
      <c r="F4" s="683" t="s">
        <v>1069</v>
      </c>
      <c r="G4" s="660" t="s">
        <v>909</v>
      </c>
      <c r="H4" s="683" t="s">
        <v>647</v>
      </c>
      <c r="I4" s="683" t="s">
        <v>731</v>
      </c>
      <c r="J4" s="683" t="s">
        <v>152</v>
      </c>
      <c r="K4" s="683"/>
      <c r="L4" s="683"/>
      <c r="M4" s="683"/>
      <c r="N4" s="493"/>
    </row>
    <row r="5" spans="1:14" s="9" customFormat="1" ht="12" customHeight="1" x14ac:dyDescent="0.25">
      <c r="A5" s="691"/>
      <c r="B5" s="691"/>
      <c r="C5" s="691"/>
      <c r="D5" s="703"/>
      <c r="E5" s="691"/>
      <c r="F5" s="683"/>
      <c r="G5" s="660"/>
      <c r="H5" s="683"/>
      <c r="I5" s="683"/>
      <c r="J5" s="683" t="s">
        <v>153</v>
      </c>
      <c r="K5" s="173"/>
      <c r="L5" s="173"/>
      <c r="M5" s="173"/>
      <c r="N5" s="493"/>
    </row>
    <row r="6" spans="1:14" s="9" customFormat="1" ht="12" customHeight="1" x14ac:dyDescent="0.25">
      <c r="A6" s="691"/>
      <c r="B6" s="691"/>
      <c r="C6" s="691"/>
      <c r="D6" s="703"/>
      <c r="E6" s="691"/>
      <c r="F6" s="683"/>
      <c r="G6" s="660"/>
      <c r="H6" s="683"/>
      <c r="I6" s="683"/>
      <c r="J6" s="683"/>
      <c r="K6" s="639" t="s">
        <v>429</v>
      </c>
      <c r="L6" s="639" t="s">
        <v>648</v>
      </c>
      <c r="M6" s="639" t="s">
        <v>732</v>
      </c>
      <c r="N6" s="493"/>
    </row>
    <row r="7" spans="1:14" s="9" customFormat="1" ht="12" customHeight="1" x14ac:dyDescent="0.25">
      <c r="A7" s="691"/>
      <c r="B7" s="691"/>
      <c r="C7" s="691"/>
      <c r="D7" s="703"/>
      <c r="E7" s="691"/>
      <c r="F7" s="683"/>
      <c r="G7" s="660"/>
      <c r="H7" s="683"/>
      <c r="I7" s="683"/>
      <c r="J7" s="683"/>
      <c r="K7" s="639"/>
      <c r="L7" s="639"/>
      <c r="M7" s="639"/>
      <c r="N7" s="493"/>
    </row>
    <row r="8" spans="1:14" s="9" customFormat="1" ht="72" customHeight="1" x14ac:dyDescent="0.25">
      <c r="A8" s="691"/>
      <c r="B8" s="691"/>
      <c r="C8" s="691"/>
      <c r="D8" s="703"/>
      <c r="E8" s="691"/>
      <c r="F8" s="683"/>
      <c r="G8" s="660"/>
      <c r="H8" s="683"/>
      <c r="I8" s="683"/>
      <c r="J8" s="683"/>
      <c r="K8" s="639"/>
      <c r="L8" s="639"/>
      <c r="M8" s="639"/>
      <c r="N8" s="493"/>
    </row>
    <row r="9" spans="1:14" s="9" customFormat="1" ht="27" customHeight="1" x14ac:dyDescent="0.25">
      <c r="A9" s="820" t="s">
        <v>287</v>
      </c>
      <c r="B9" s="821"/>
      <c r="C9" s="821"/>
      <c r="D9" s="821"/>
      <c r="E9" s="821"/>
      <c r="F9" s="821"/>
      <c r="G9" s="821"/>
      <c r="H9" s="821"/>
      <c r="I9" s="821"/>
      <c r="J9" s="821"/>
      <c r="K9" s="821"/>
      <c r="L9" s="821"/>
      <c r="M9" s="822"/>
      <c r="N9" s="493"/>
    </row>
    <row r="10" spans="1:14" s="9" customFormat="1" ht="16.5" customHeight="1" x14ac:dyDescent="0.25">
      <c r="A10" s="392" t="s">
        <v>162</v>
      </c>
      <c r="B10" s="808" t="s">
        <v>755</v>
      </c>
      <c r="C10" s="808"/>
      <c r="D10" s="808"/>
      <c r="E10" s="808"/>
      <c r="F10" s="808"/>
      <c r="G10" s="808"/>
      <c r="H10" s="808"/>
      <c r="I10" s="808"/>
      <c r="J10" s="808"/>
      <c r="K10" s="808"/>
      <c r="L10" s="808"/>
      <c r="M10" s="808"/>
      <c r="N10" s="493"/>
    </row>
    <row r="11" spans="1:14" s="9" customFormat="1" ht="19.5" customHeight="1" x14ac:dyDescent="0.25">
      <c r="A11" s="392" t="s">
        <v>162</v>
      </c>
      <c r="B11" s="10" t="s">
        <v>162</v>
      </c>
      <c r="C11" s="808" t="s">
        <v>403</v>
      </c>
      <c r="D11" s="808"/>
      <c r="E11" s="808"/>
      <c r="F11" s="808"/>
      <c r="G11" s="808"/>
      <c r="H11" s="808"/>
      <c r="I11" s="808"/>
      <c r="J11" s="808"/>
      <c r="K11" s="808"/>
      <c r="L11" s="808"/>
      <c r="M11" s="808"/>
      <c r="N11" s="493"/>
    </row>
    <row r="12" spans="1:14" ht="32.25" customHeight="1" x14ac:dyDescent="0.25">
      <c r="A12" s="823" t="s">
        <v>162</v>
      </c>
      <c r="B12" s="819" t="s">
        <v>162</v>
      </c>
      <c r="C12" s="664" t="s">
        <v>162</v>
      </c>
      <c r="D12" s="811" t="s">
        <v>1102</v>
      </c>
      <c r="E12" s="223" t="s">
        <v>2</v>
      </c>
      <c r="F12" s="221">
        <v>1047.4000000000001</v>
      </c>
      <c r="G12" s="438">
        <v>1057</v>
      </c>
      <c r="H12" s="221">
        <v>1100</v>
      </c>
      <c r="I12" s="221">
        <v>1145</v>
      </c>
      <c r="J12" s="229" t="s">
        <v>136</v>
      </c>
      <c r="K12" s="393" t="s">
        <v>661</v>
      </c>
      <c r="L12" s="393" t="s">
        <v>661</v>
      </c>
      <c r="M12" s="393" t="s">
        <v>661</v>
      </c>
      <c r="N12" s="494"/>
    </row>
    <row r="13" spans="1:14" ht="19.5" customHeight="1" x14ac:dyDescent="0.25">
      <c r="A13" s="824"/>
      <c r="B13" s="819"/>
      <c r="C13" s="664"/>
      <c r="D13" s="811"/>
      <c r="E13" s="223" t="s">
        <v>22</v>
      </c>
      <c r="F13" s="221">
        <v>8.6999999999999993</v>
      </c>
      <c r="G13" s="438">
        <v>8.6999999999999993</v>
      </c>
      <c r="H13" s="221">
        <v>8.6999999999999993</v>
      </c>
      <c r="I13" s="221">
        <v>8.6999999999999993</v>
      </c>
      <c r="J13" s="827" t="s">
        <v>269</v>
      </c>
      <c r="K13" s="801" t="s">
        <v>662</v>
      </c>
      <c r="L13" s="801" t="s">
        <v>662</v>
      </c>
      <c r="M13" s="801" t="s">
        <v>662</v>
      </c>
      <c r="N13" s="494"/>
    </row>
    <row r="14" spans="1:14" ht="21" customHeight="1" x14ac:dyDescent="0.25">
      <c r="A14" s="824"/>
      <c r="B14" s="819"/>
      <c r="C14" s="664"/>
      <c r="D14" s="811"/>
      <c r="E14" s="223" t="s">
        <v>18</v>
      </c>
      <c r="F14" s="221">
        <v>65.099999999999994</v>
      </c>
      <c r="G14" s="438">
        <v>65.099999999999994</v>
      </c>
      <c r="H14" s="221">
        <v>65</v>
      </c>
      <c r="I14" s="221">
        <v>65</v>
      </c>
      <c r="J14" s="827"/>
      <c r="K14" s="801"/>
      <c r="L14" s="801"/>
      <c r="M14" s="801"/>
      <c r="N14" s="494"/>
    </row>
    <row r="15" spans="1:14" ht="31.5" customHeight="1" x14ac:dyDescent="0.25">
      <c r="A15" s="823" t="s">
        <v>162</v>
      </c>
      <c r="B15" s="819" t="s">
        <v>162</v>
      </c>
      <c r="C15" s="664" t="s">
        <v>163</v>
      </c>
      <c r="D15" s="811" t="s">
        <v>404</v>
      </c>
      <c r="E15" s="223" t="s">
        <v>2</v>
      </c>
      <c r="F15" s="221">
        <v>10</v>
      </c>
      <c r="G15" s="438">
        <v>10</v>
      </c>
      <c r="H15" s="221">
        <v>10</v>
      </c>
      <c r="I15" s="221">
        <v>10</v>
      </c>
      <c r="J15" s="635" t="s">
        <v>342</v>
      </c>
      <c r="K15" s="802">
        <v>5</v>
      </c>
      <c r="L15" s="802">
        <v>10</v>
      </c>
      <c r="M15" s="802">
        <v>10</v>
      </c>
      <c r="N15" s="494"/>
    </row>
    <row r="16" spans="1:14" ht="27.75" customHeight="1" x14ac:dyDescent="0.25">
      <c r="A16" s="834"/>
      <c r="B16" s="819"/>
      <c r="C16" s="664"/>
      <c r="D16" s="811"/>
      <c r="E16" s="223" t="s">
        <v>5</v>
      </c>
      <c r="F16" s="221">
        <v>10</v>
      </c>
      <c r="G16" s="438">
        <v>10</v>
      </c>
      <c r="H16" s="221">
        <v>10</v>
      </c>
      <c r="I16" s="221">
        <v>10</v>
      </c>
      <c r="J16" s="636"/>
      <c r="K16" s="802"/>
      <c r="L16" s="802"/>
      <c r="M16" s="802"/>
      <c r="N16" s="494"/>
    </row>
    <row r="17" spans="1:14" ht="18" customHeight="1" x14ac:dyDescent="0.25">
      <c r="A17" s="392" t="s">
        <v>162</v>
      </c>
      <c r="B17" s="10" t="s">
        <v>162</v>
      </c>
      <c r="C17" s="684" t="s">
        <v>154</v>
      </c>
      <c r="D17" s="684"/>
      <c r="E17" s="684"/>
      <c r="F17" s="85">
        <f>SUM(F12:F16)</f>
        <v>1141.2</v>
      </c>
      <c r="G17" s="85">
        <f>SUM(G12:G16)</f>
        <v>1150.8</v>
      </c>
      <c r="H17" s="85">
        <f>SUM(H12:H16)</f>
        <v>1193.7</v>
      </c>
      <c r="I17" s="85">
        <f>SUM(I12:I16)</f>
        <v>1238.7</v>
      </c>
      <c r="J17" s="179"/>
      <c r="K17" s="225"/>
      <c r="L17" s="225"/>
      <c r="M17" s="225"/>
      <c r="N17" s="494"/>
    </row>
    <row r="18" spans="1:14" ht="18.75" customHeight="1" x14ac:dyDescent="0.25">
      <c r="A18" s="392" t="s">
        <v>162</v>
      </c>
      <c r="B18" s="684" t="s">
        <v>155</v>
      </c>
      <c r="C18" s="684"/>
      <c r="D18" s="684"/>
      <c r="E18" s="684"/>
      <c r="F18" s="85">
        <f t="shared" ref="F18:I18" si="0">+F17</f>
        <v>1141.2</v>
      </c>
      <c r="G18" s="85">
        <f t="shared" ref="G18" si="1">+G17</f>
        <v>1150.8</v>
      </c>
      <c r="H18" s="85">
        <f t="shared" si="0"/>
        <v>1193.7</v>
      </c>
      <c r="I18" s="85">
        <f t="shared" si="0"/>
        <v>1238.7</v>
      </c>
      <c r="J18" s="179"/>
      <c r="K18" s="225"/>
      <c r="L18" s="225"/>
      <c r="M18" s="225"/>
      <c r="N18" s="494"/>
    </row>
    <row r="19" spans="1:14" ht="15.75" customHeight="1" x14ac:dyDescent="0.25">
      <c r="A19" s="394" t="s">
        <v>163</v>
      </c>
      <c r="B19" s="835" t="s">
        <v>637</v>
      </c>
      <c r="C19" s="835"/>
      <c r="D19" s="835"/>
      <c r="E19" s="835"/>
      <c r="F19" s="835"/>
      <c r="G19" s="835"/>
      <c r="H19" s="835"/>
      <c r="I19" s="835"/>
      <c r="J19" s="835"/>
      <c r="K19" s="835"/>
      <c r="L19" s="835"/>
      <c r="M19" s="835"/>
      <c r="N19" s="494"/>
    </row>
    <row r="20" spans="1:14" ht="15.75" customHeight="1" x14ac:dyDescent="0.25">
      <c r="A20" s="395" t="s">
        <v>163</v>
      </c>
      <c r="B20" s="10" t="s">
        <v>162</v>
      </c>
      <c r="C20" s="808" t="s">
        <v>137</v>
      </c>
      <c r="D20" s="808"/>
      <c r="E20" s="808"/>
      <c r="F20" s="808"/>
      <c r="G20" s="808"/>
      <c r="H20" s="808"/>
      <c r="I20" s="808"/>
      <c r="J20" s="808"/>
      <c r="K20" s="808"/>
      <c r="L20" s="808"/>
      <c r="M20" s="808"/>
      <c r="N20" s="494"/>
    </row>
    <row r="21" spans="1:14" ht="25.5" customHeight="1" x14ac:dyDescent="0.25">
      <c r="A21" s="664" t="s">
        <v>163</v>
      </c>
      <c r="B21" s="659" t="s">
        <v>162</v>
      </c>
      <c r="C21" s="659" t="s">
        <v>162</v>
      </c>
      <c r="D21" s="673" t="s">
        <v>405</v>
      </c>
      <c r="E21" s="278" t="s">
        <v>2</v>
      </c>
      <c r="F21" s="221">
        <v>517.9</v>
      </c>
      <c r="G21" s="438">
        <v>527.5</v>
      </c>
      <c r="H21" s="221">
        <v>530</v>
      </c>
      <c r="I21" s="221">
        <v>540</v>
      </c>
      <c r="J21" s="635" t="s">
        <v>265</v>
      </c>
      <c r="K21" s="678" t="s">
        <v>930</v>
      </c>
      <c r="L21" s="678" t="s">
        <v>663</v>
      </c>
      <c r="M21" s="678" t="s">
        <v>663</v>
      </c>
      <c r="N21" s="494"/>
    </row>
    <row r="22" spans="1:14" ht="21.75" customHeight="1" x14ac:dyDescent="0.25">
      <c r="A22" s="664"/>
      <c r="B22" s="659"/>
      <c r="C22" s="659"/>
      <c r="D22" s="673"/>
      <c r="E22" s="278" t="s">
        <v>18</v>
      </c>
      <c r="F22" s="221">
        <v>2.4</v>
      </c>
      <c r="G22" s="438">
        <v>2.4</v>
      </c>
      <c r="H22" s="221">
        <v>0</v>
      </c>
      <c r="I22" s="221">
        <v>0</v>
      </c>
      <c r="J22" s="636"/>
      <c r="K22" s="679"/>
      <c r="L22" s="679"/>
      <c r="M22" s="679"/>
      <c r="N22" s="494"/>
    </row>
    <row r="23" spans="1:14" ht="29.25" customHeight="1" x14ac:dyDescent="0.25">
      <c r="A23" s="664"/>
      <c r="B23" s="659"/>
      <c r="C23" s="659"/>
      <c r="D23" s="673"/>
      <c r="E23" s="278" t="s">
        <v>22</v>
      </c>
      <c r="F23" s="221">
        <v>45</v>
      </c>
      <c r="G23" s="438">
        <v>45</v>
      </c>
      <c r="H23" s="221">
        <v>45</v>
      </c>
      <c r="I23" s="221">
        <v>45</v>
      </c>
      <c r="J23" s="37" t="s">
        <v>138</v>
      </c>
      <c r="K23" s="396" t="s">
        <v>931</v>
      </c>
      <c r="L23" s="396" t="s">
        <v>715</v>
      </c>
      <c r="M23" s="396" t="s">
        <v>715</v>
      </c>
      <c r="N23" s="494"/>
    </row>
    <row r="24" spans="1:14" ht="47.25" customHeight="1" x14ac:dyDescent="0.25">
      <c r="A24" s="279" t="s">
        <v>163</v>
      </c>
      <c r="B24" s="279" t="s">
        <v>162</v>
      </c>
      <c r="C24" s="279" t="s">
        <v>163</v>
      </c>
      <c r="D24" s="278" t="s">
        <v>473</v>
      </c>
      <c r="E24" s="278" t="s">
        <v>2</v>
      </c>
      <c r="F24" s="221">
        <v>5.2</v>
      </c>
      <c r="G24" s="438">
        <v>5.2</v>
      </c>
      <c r="H24" s="221">
        <v>5.2</v>
      </c>
      <c r="I24" s="221">
        <v>5.2</v>
      </c>
      <c r="J24" s="278" t="s">
        <v>245</v>
      </c>
      <c r="K24" s="309">
        <v>2</v>
      </c>
      <c r="L24" s="309">
        <v>2</v>
      </c>
      <c r="M24" s="309">
        <v>2</v>
      </c>
      <c r="N24" s="494"/>
    </row>
    <row r="25" spans="1:14" ht="24.75" customHeight="1" x14ac:dyDescent="0.25">
      <c r="A25" s="633" t="s">
        <v>163</v>
      </c>
      <c r="B25" s="659" t="s">
        <v>162</v>
      </c>
      <c r="C25" s="659" t="s">
        <v>164</v>
      </c>
      <c r="D25" s="655" t="s">
        <v>665</v>
      </c>
      <c r="E25" s="278" t="s">
        <v>2</v>
      </c>
      <c r="F25" s="221">
        <v>42.4</v>
      </c>
      <c r="G25" s="438">
        <v>0</v>
      </c>
      <c r="H25" s="221">
        <v>0</v>
      </c>
      <c r="I25" s="221">
        <v>0</v>
      </c>
      <c r="J25" s="635" t="s">
        <v>497</v>
      </c>
      <c r="K25" s="678"/>
      <c r="L25" s="678"/>
      <c r="M25" s="678"/>
      <c r="N25" s="494"/>
    </row>
    <row r="26" spans="1:14" ht="27" customHeight="1" x14ac:dyDescent="0.25">
      <c r="A26" s="634"/>
      <c r="B26" s="659"/>
      <c r="C26" s="659"/>
      <c r="D26" s="655"/>
      <c r="E26" s="278" t="s">
        <v>4</v>
      </c>
      <c r="F26" s="221">
        <v>381</v>
      </c>
      <c r="G26" s="438">
        <v>0</v>
      </c>
      <c r="H26" s="221">
        <v>0</v>
      </c>
      <c r="I26" s="221">
        <v>0</v>
      </c>
      <c r="J26" s="636"/>
      <c r="K26" s="679"/>
      <c r="L26" s="679"/>
      <c r="M26" s="679"/>
      <c r="N26" s="494"/>
    </row>
    <row r="27" spans="1:14" ht="16.5" customHeight="1" x14ac:dyDescent="0.25">
      <c r="A27" s="397" t="s">
        <v>163</v>
      </c>
      <c r="B27" s="398" t="s">
        <v>162</v>
      </c>
      <c r="C27" s="815" t="s">
        <v>154</v>
      </c>
      <c r="D27" s="815"/>
      <c r="E27" s="644"/>
      <c r="F27" s="85">
        <f>SUM(F21:F26)</f>
        <v>993.9</v>
      </c>
      <c r="G27" s="85">
        <f>SUM(G21:G26)</f>
        <v>580.1</v>
      </c>
      <c r="H27" s="85">
        <f>SUM(H21:H26)</f>
        <v>580.20000000000005</v>
      </c>
      <c r="I27" s="85">
        <f>SUM(I21:I26)</f>
        <v>590.20000000000005</v>
      </c>
      <c r="J27" s="179"/>
      <c r="K27" s="309"/>
      <c r="L27" s="309"/>
      <c r="M27" s="309"/>
      <c r="N27" s="494"/>
    </row>
    <row r="28" spans="1:14" ht="16.5" customHeight="1" x14ac:dyDescent="0.25">
      <c r="A28" s="392" t="s">
        <v>163</v>
      </c>
      <c r="B28" s="644" t="s">
        <v>155</v>
      </c>
      <c r="C28" s="644"/>
      <c r="D28" s="644"/>
      <c r="E28" s="644"/>
      <c r="F28" s="85">
        <f t="shared" ref="F28:I28" si="2">+F27</f>
        <v>993.9</v>
      </c>
      <c r="G28" s="85">
        <f t="shared" ref="G28" si="3">+G27</f>
        <v>580.1</v>
      </c>
      <c r="H28" s="85">
        <f t="shared" si="2"/>
        <v>580.20000000000005</v>
      </c>
      <c r="I28" s="85">
        <f t="shared" si="2"/>
        <v>590.20000000000005</v>
      </c>
      <c r="J28" s="179"/>
      <c r="K28" s="309"/>
      <c r="L28" s="309"/>
      <c r="M28" s="309"/>
      <c r="N28" s="494"/>
    </row>
    <row r="29" spans="1:14" x14ac:dyDescent="0.25">
      <c r="A29" s="392" t="s">
        <v>164</v>
      </c>
      <c r="B29" s="813" t="s">
        <v>498</v>
      </c>
      <c r="C29" s="813"/>
      <c r="D29" s="813"/>
      <c r="E29" s="813"/>
      <c r="F29" s="813"/>
      <c r="G29" s="813"/>
      <c r="H29" s="813"/>
      <c r="I29" s="813"/>
      <c r="J29" s="813"/>
      <c r="K29" s="813"/>
      <c r="L29" s="813"/>
      <c r="M29" s="813"/>
      <c r="N29" s="494"/>
    </row>
    <row r="30" spans="1:14" ht="18" customHeight="1" x14ac:dyDescent="0.25">
      <c r="A30" s="392" t="s">
        <v>164</v>
      </c>
      <c r="B30" s="10" t="s">
        <v>162</v>
      </c>
      <c r="C30" s="808" t="s">
        <v>499</v>
      </c>
      <c r="D30" s="808"/>
      <c r="E30" s="808"/>
      <c r="F30" s="808"/>
      <c r="G30" s="808"/>
      <c r="H30" s="808"/>
      <c r="I30" s="808"/>
      <c r="J30" s="808"/>
      <c r="K30" s="808"/>
      <c r="L30" s="808"/>
      <c r="M30" s="808"/>
      <c r="N30" s="494"/>
    </row>
    <row r="31" spans="1:14" ht="21" customHeight="1" x14ac:dyDescent="0.25">
      <c r="A31" s="828" t="s">
        <v>164</v>
      </c>
      <c r="B31" s="664" t="s">
        <v>162</v>
      </c>
      <c r="C31" s="664" t="s">
        <v>162</v>
      </c>
      <c r="D31" s="811" t="s">
        <v>114</v>
      </c>
      <c r="E31" s="223" t="s">
        <v>2</v>
      </c>
      <c r="F31" s="221">
        <v>1470.1</v>
      </c>
      <c r="G31" s="438">
        <v>1499</v>
      </c>
      <c r="H31" s="399">
        <v>1520</v>
      </c>
      <c r="I31" s="399">
        <v>1560</v>
      </c>
      <c r="J31" s="658" t="s">
        <v>613</v>
      </c>
      <c r="K31" s="798" t="s">
        <v>350</v>
      </c>
      <c r="L31" s="798" t="s">
        <v>350</v>
      </c>
      <c r="M31" s="798" t="s">
        <v>350</v>
      </c>
      <c r="N31" s="494"/>
    </row>
    <row r="32" spans="1:14" ht="21.75" customHeight="1" x14ac:dyDescent="0.25">
      <c r="A32" s="829"/>
      <c r="B32" s="664"/>
      <c r="C32" s="664"/>
      <c r="D32" s="811"/>
      <c r="E32" s="223" t="s">
        <v>18</v>
      </c>
      <c r="F32" s="221">
        <v>4.9000000000000004</v>
      </c>
      <c r="G32" s="438">
        <v>4.9000000000000004</v>
      </c>
      <c r="H32" s="399">
        <v>0</v>
      </c>
      <c r="I32" s="399">
        <v>0</v>
      </c>
      <c r="J32" s="658"/>
      <c r="K32" s="798"/>
      <c r="L32" s="798"/>
      <c r="M32" s="798"/>
      <c r="N32" s="494"/>
    </row>
    <row r="33" spans="1:14" ht="23.25" customHeight="1" x14ac:dyDescent="0.25">
      <c r="A33" s="830"/>
      <c r="B33" s="664"/>
      <c r="C33" s="664"/>
      <c r="D33" s="811"/>
      <c r="E33" s="224" t="s">
        <v>22</v>
      </c>
      <c r="F33" s="221">
        <v>16.600000000000001</v>
      </c>
      <c r="G33" s="438">
        <v>16.600000000000001</v>
      </c>
      <c r="H33" s="399">
        <v>20</v>
      </c>
      <c r="I33" s="399">
        <v>20</v>
      </c>
      <c r="J33" s="658"/>
      <c r="K33" s="798"/>
      <c r="L33" s="798"/>
      <c r="M33" s="798"/>
      <c r="N33" s="494"/>
    </row>
    <row r="34" spans="1:14" ht="45" customHeight="1" x14ac:dyDescent="0.25">
      <c r="A34" s="400" t="s">
        <v>164</v>
      </c>
      <c r="B34" s="287" t="s">
        <v>162</v>
      </c>
      <c r="C34" s="287" t="s">
        <v>163</v>
      </c>
      <c r="D34" s="224" t="s">
        <v>159</v>
      </c>
      <c r="E34" s="223" t="s">
        <v>2</v>
      </c>
      <c r="F34" s="125">
        <v>149</v>
      </c>
      <c r="G34" s="437">
        <v>149</v>
      </c>
      <c r="H34" s="401">
        <v>130</v>
      </c>
      <c r="I34" s="401">
        <v>130</v>
      </c>
      <c r="J34" s="179" t="s">
        <v>712</v>
      </c>
      <c r="K34" s="225" t="s">
        <v>713</v>
      </c>
      <c r="L34" s="225" t="s">
        <v>713</v>
      </c>
      <c r="M34" s="225" t="s">
        <v>713</v>
      </c>
      <c r="N34" s="494"/>
    </row>
    <row r="35" spans="1:14" s="271" customFormat="1" ht="45" customHeight="1" x14ac:dyDescent="0.25">
      <c r="A35" s="402" t="s">
        <v>164</v>
      </c>
      <c r="B35" s="287" t="s">
        <v>162</v>
      </c>
      <c r="C35" s="287" t="s">
        <v>164</v>
      </c>
      <c r="D35" s="179" t="s">
        <v>890</v>
      </c>
      <c r="E35" s="278" t="s">
        <v>2</v>
      </c>
      <c r="F35" s="125">
        <v>16.8</v>
      </c>
      <c r="G35" s="437">
        <v>16.8</v>
      </c>
      <c r="H35" s="401">
        <v>24</v>
      </c>
      <c r="I35" s="401">
        <v>24</v>
      </c>
      <c r="J35" s="179" t="s">
        <v>887</v>
      </c>
      <c r="K35" s="225">
        <v>50</v>
      </c>
      <c r="L35" s="225">
        <v>48</v>
      </c>
      <c r="M35" s="225">
        <v>48</v>
      </c>
      <c r="N35" s="494"/>
    </row>
    <row r="36" spans="1:14" ht="18" customHeight="1" x14ac:dyDescent="0.25">
      <c r="A36" s="392" t="s">
        <v>164</v>
      </c>
      <c r="B36" s="10" t="s">
        <v>162</v>
      </c>
      <c r="C36" s="684" t="s">
        <v>154</v>
      </c>
      <c r="D36" s="684"/>
      <c r="E36" s="10"/>
      <c r="F36" s="85">
        <f t="shared" ref="F36:I36" si="4">SUM(F31:F35)</f>
        <v>1657.3999999999999</v>
      </c>
      <c r="G36" s="85">
        <f t="shared" ref="G36" si="5">SUM(G31:G35)</f>
        <v>1686.3</v>
      </c>
      <c r="H36" s="85">
        <f t="shared" si="4"/>
        <v>1694</v>
      </c>
      <c r="I36" s="85">
        <f t="shared" si="4"/>
        <v>1734</v>
      </c>
      <c r="J36" s="403"/>
      <c r="K36" s="393"/>
      <c r="L36" s="393"/>
      <c r="M36" s="393"/>
      <c r="N36" s="494"/>
    </row>
    <row r="37" spans="1:14" ht="19.5" customHeight="1" x14ac:dyDescent="0.25">
      <c r="A37" s="392" t="s">
        <v>164</v>
      </c>
      <c r="B37" s="10" t="s">
        <v>163</v>
      </c>
      <c r="C37" s="808" t="s">
        <v>139</v>
      </c>
      <c r="D37" s="808"/>
      <c r="E37" s="808"/>
      <c r="F37" s="808"/>
      <c r="G37" s="808"/>
      <c r="H37" s="808"/>
      <c r="I37" s="808"/>
      <c r="J37" s="808"/>
      <c r="K37" s="808"/>
      <c r="L37" s="808"/>
      <c r="M37" s="808"/>
      <c r="N37" s="494"/>
    </row>
    <row r="38" spans="1:14" ht="32.25" customHeight="1" x14ac:dyDescent="0.25">
      <c r="A38" s="404" t="s">
        <v>164</v>
      </c>
      <c r="B38" s="311" t="s">
        <v>163</v>
      </c>
      <c r="C38" s="287" t="s">
        <v>162</v>
      </c>
      <c r="D38" s="224" t="s">
        <v>500</v>
      </c>
      <c r="E38" s="223" t="s">
        <v>2</v>
      </c>
      <c r="F38" s="221">
        <v>81.099999999999994</v>
      </c>
      <c r="G38" s="438">
        <v>81.099999999999994</v>
      </c>
      <c r="H38" s="221">
        <v>83</v>
      </c>
      <c r="I38" s="221">
        <v>86</v>
      </c>
      <c r="J38" s="812" t="s">
        <v>140</v>
      </c>
      <c r="K38" s="678">
        <v>40</v>
      </c>
      <c r="L38" s="678">
        <v>40</v>
      </c>
      <c r="M38" s="678">
        <v>40</v>
      </c>
      <c r="N38" s="494"/>
    </row>
    <row r="39" spans="1:14" ht="30.75" customHeight="1" x14ac:dyDescent="0.25">
      <c r="A39" s="400" t="s">
        <v>164</v>
      </c>
      <c r="B39" s="287" t="s">
        <v>163</v>
      </c>
      <c r="C39" s="287" t="s">
        <v>163</v>
      </c>
      <c r="D39" s="224" t="s">
        <v>278</v>
      </c>
      <c r="E39" s="223" t="s">
        <v>2</v>
      </c>
      <c r="F39" s="221">
        <v>233</v>
      </c>
      <c r="G39" s="438">
        <v>233</v>
      </c>
      <c r="H39" s="221">
        <v>200</v>
      </c>
      <c r="I39" s="221">
        <v>200</v>
      </c>
      <c r="J39" s="812"/>
      <c r="K39" s="679"/>
      <c r="L39" s="679"/>
      <c r="M39" s="679"/>
      <c r="N39" s="494"/>
    </row>
    <row r="40" spans="1:14" ht="28.5" customHeight="1" x14ac:dyDescent="0.25">
      <c r="A40" s="404" t="s">
        <v>164</v>
      </c>
      <c r="B40" s="311" t="s">
        <v>163</v>
      </c>
      <c r="C40" s="287" t="s">
        <v>164</v>
      </c>
      <c r="D40" s="20" t="s">
        <v>71</v>
      </c>
      <c r="E40" s="278" t="s">
        <v>2</v>
      </c>
      <c r="F40" s="221">
        <v>25</v>
      </c>
      <c r="G40" s="438">
        <v>25</v>
      </c>
      <c r="H40" s="221">
        <v>25</v>
      </c>
      <c r="I40" s="221">
        <v>25</v>
      </c>
      <c r="J40" s="229" t="s">
        <v>141</v>
      </c>
      <c r="K40" s="309">
        <v>21</v>
      </c>
      <c r="L40" s="309">
        <v>20</v>
      </c>
      <c r="M40" s="309">
        <v>20</v>
      </c>
      <c r="N40" s="494"/>
    </row>
    <row r="41" spans="1:14" ht="29.25" customHeight="1" x14ac:dyDescent="0.25">
      <c r="A41" s="405" t="s">
        <v>164</v>
      </c>
      <c r="B41" s="406" t="s">
        <v>163</v>
      </c>
      <c r="C41" s="279" t="s">
        <v>165</v>
      </c>
      <c r="D41" s="20" t="s">
        <v>72</v>
      </c>
      <c r="E41" s="278" t="s">
        <v>2</v>
      </c>
      <c r="F41" s="221">
        <v>3</v>
      </c>
      <c r="G41" s="438">
        <v>3</v>
      </c>
      <c r="H41" s="221">
        <v>3</v>
      </c>
      <c r="I41" s="221">
        <v>3</v>
      </c>
      <c r="J41" s="229" t="s">
        <v>142</v>
      </c>
      <c r="K41" s="225">
        <v>1</v>
      </c>
      <c r="L41" s="225">
        <v>1</v>
      </c>
      <c r="M41" s="225">
        <v>1</v>
      </c>
      <c r="N41" s="494"/>
    </row>
    <row r="42" spans="1:14" ht="23.25" customHeight="1" x14ac:dyDescent="0.25">
      <c r="A42" s="405" t="s">
        <v>164</v>
      </c>
      <c r="B42" s="406" t="s">
        <v>163</v>
      </c>
      <c r="C42" s="279" t="s">
        <v>166</v>
      </c>
      <c r="D42" s="20" t="s">
        <v>279</v>
      </c>
      <c r="E42" s="278" t="s">
        <v>2</v>
      </c>
      <c r="F42" s="221">
        <v>5</v>
      </c>
      <c r="G42" s="438">
        <v>0</v>
      </c>
      <c r="H42" s="221">
        <v>5</v>
      </c>
      <c r="I42" s="221">
        <v>5</v>
      </c>
      <c r="J42" s="229" t="s">
        <v>1103</v>
      </c>
      <c r="K42" s="225">
        <v>0</v>
      </c>
      <c r="L42" s="225">
        <v>1</v>
      </c>
      <c r="M42" s="225">
        <v>1</v>
      </c>
      <c r="N42" s="494"/>
    </row>
    <row r="43" spans="1:14" ht="21" customHeight="1" x14ac:dyDescent="0.25">
      <c r="A43" s="825" t="s">
        <v>164</v>
      </c>
      <c r="B43" s="659" t="s">
        <v>163</v>
      </c>
      <c r="C43" s="659" t="s">
        <v>167</v>
      </c>
      <c r="D43" s="673" t="s">
        <v>612</v>
      </c>
      <c r="E43" s="278" t="s">
        <v>14</v>
      </c>
      <c r="F43" s="221">
        <v>4</v>
      </c>
      <c r="G43" s="438">
        <v>0</v>
      </c>
      <c r="H43" s="221">
        <v>4</v>
      </c>
      <c r="I43" s="221">
        <v>4</v>
      </c>
      <c r="J43" s="658" t="s">
        <v>244</v>
      </c>
      <c r="K43" s="803">
        <v>7</v>
      </c>
      <c r="L43" s="803">
        <v>6</v>
      </c>
      <c r="M43" s="803">
        <v>6</v>
      </c>
      <c r="N43" s="494"/>
    </row>
    <row r="44" spans="1:14" ht="18.75" customHeight="1" x14ac:dyDescent="0.25">
      <c r="A44" s="826"/>
      <c r="B44" s="659"/>
      <c r="C44" s="659"/>
      <c r="D44" s="673"/>
      <c r="E44" s="278" t="s">
        <v>2</v>
      </c>
      <c r="F44" s="221">
        <v>8</v>
      </c>
      <c r="G44" s="438">
        <v>13</v>
      </c>
      <c r="H44" s="221">
        <v>10</v>
      </c>
      <c r="I44" s="221">
        <v>10</v>
      </c>
      <c r="J44" s="658"/>
      <c r="K44" s="804"/>
      <c r="L44" s="804"/>
      <c r="M44" s="804"/>
      <c r="N44" s="494"/>
    </row>
    <row r="45" spans="1:14" ht="18.75" customHeight="1" x14ac:dyDescent="0.25">
      <c r="A45" s="826"/>
      <c r="B45" s="659"/>
      <c r="C45" s="659"/>
      <c r="D45" s="673"/>
      <c r="E45" s="278" t="s">
        <v>5</v>
      </c>
      <c r="F45" s="221">
        <v>5</v>
      </c>
      <c r="G45" s="438">
        <v>1.5</v>
      </c>
      <c r="H45" s="221">
        <v>5</v>
      </c>
      <c r="I45" s="221">
        <v>5</v>
      </c>
      <c r="J45" s="658"/>
      <c r="K45" s="805"/>
      <c r="L45" s="805"/>
      <c r="M45" s="805"/>
      <c r="N45" s="494"/>
    </row>
    <row r="46" spans="1:14" ht="30.75" customHeight="1" x14ac:dyDescent="0.25">
      <c r="A46" s="279" t="s">
        <v>164</v>
      </c>
      <c r="B46" s="279" t="s">
        <v>163</v>
      </c>
      <c r="C46" s="279" t="s">
        <v>168</v>
      </c>
      <c r="D46" s="289" t="s">
        <v>73</v>
      </c>
      <c r="E46" s="278" t="s">
        <v>2</v>
      </c>
      <c r="F46" s="221">
        <v>15</v>
      </c>
      <c r="G46" s="438">
        <v>15</v>
      </c>
      <c r="H46" s="221">
        <v>15</v>
      </c>
      <c r="I46" s="221">
        <v>15</v>
      </c>
      <c r="J46" s="223" t="s">
        <v>196</v>
      </c>
      <c r="K46" s="309">
        <v>3</v>
      </c>
      <c r="L46" s="309">
        <v>5</v>
      </c>
      <c r="M46" s="309">
        <v>5</v>
      </c>
      <c r="N46" s="494"/>
    </row>
    <row r="47" spans="1:14" ht="15.75" customHeight="1" x14ac:dyDescent="0.25">
      <c r="A47" s="397" t="s">
        <v>164</v>
      </c>
      <c r="B47" s="10" t="s">
        <v>163</v>
      </c>
      <c r="C47" s="684" t="s">
        <v>154</v>
      </c>
      <c r="D47" s="684"/>
      <c r="E47" s="684"/>
      <c r="F47" s="85">
        <f t="shared" ref="F47:I47" si="6">SUM(F38:F46)</f>
        <v>379.1</v>
      </c>
      <c r="G47" s="85">
        <f t="shared" ref="G47" si="7">SUM(G38:G46)</f>
        <v>371.6</v>
      </c>
      <c r="H47" s="85">
        <f t="shared" si="6"/>
        <v>350</v>
      </c>
      <c r="I47" s="85">
        <f t="shared" si="6"/>
        <v>353</v>
      </c>
      <c r="J47" s="229"/>
      <c r="K47" s="225"/>
      <c r="L47" s="225"/>
      <c r="M47" s="225"/>
      <c r="N47" s="494"/>
    </row>
    <row r="48" spans="1:14" ht="16.5" customHeight="1" x14ac:dyDescent="0.25">
      <c r="A48" s="392" t="s">
        <v>164</v>
      </c>
      <c r="B48" s="684" t="s">
        <v>155</v>
      </c>
      <c r="C48" s="684"/>
      <c r="D48" s="684"/>
      <c r="E48" s="684"/>
      <c r="F48" s="85">
        <f t="shared" ref="F48:I48" si="8">+F47+F36</f>
        <v>2036.5</v>
      </c>
      <c r="G48" s="85">
        <f t="shared" ref="G48" si="9">+G47+G36</f>
        <v>2057.9</v>
      </c>
      <c r="H48" s="85">
        <f t="shared" si="8"/>
        <v>2044</v>
      </c>
      <c r="I48" s="85">
        <f t="shared" si="8"/>
        <v>2087</v>
      </c>
      <c r="J48" s="229"/>
      <c r="K48" s="225"/>
      <c r="L48" s="225"/>
      <c r="M48" s="225"/>
      <c r="N48" s="494"/>
    </row>
    <row r="49" spans="1:14" ht="16.5" customHeight="1" x14ac:dyDescent="0.25">
      <c r="A49" s="392" t="s">
        <v>165</v>
      </c>
      <c r="B49" s="808" t="s">
        <v>638</v>
      </c>
      <c r="C49" s="808"/>
      <c r="D49" s="808"/>
      <c r="E49" s="808"/>
      <c r="F49" s="808"/>
      <c r="G49" s="808"/>
      <c r="H49" s="808"/>
      <c r="I49" s="808"/>
      <c r="J49" s="808"/>
      <c r="K49" s="808"/>
      <c r="L49" s="808"/>
      <c r="M49" s="808"/>
      <c r="N49" s="494"/>
    </row>
    <row r="50" spans="1:14" ht="15.75" customHeight="1" x14ac:dyDescent="0.25">
      <c r="A50" s="392" t="s">
        <v>165</v>
      </c>
      <c r="B50" s="10" t="s">
        <v>162</v>
      </c>
      <c r="C50" s="808" t="s">
        <v>501</v>
      </c>
      <c r="D50" s="808"/>
      <c r="E50" s="808"/>
      <c r="F50" s="808"/>
      <c r="G50" s="808"/>
      <c r="H50" s="808"/>
      <c r="I50" s="808"/>
      <c r="J50" s="808"/>
      <c r="K50" s="808"/>
      <c r="L50" s="808"/>
      <c r="M50" s="808"/>
      <c r="N50" s="494"/>
    </row>
    <row r="51" spans="1:14" ht="27" customHeight="1" x14ac:dyDescent="0.25">
      <c r="A51" s="407" t="s">
        <v>165</v>
      </c>
      <c r="B51" s="224" t="s">
        <v>162</v>
      </c>
      <c r="C51" s="287" t="s">
        <v>162</v>
      </c>
      <c r="D51" s="311" t="s">
        <v>74</v>
      </c>
      <c r="E51" s="229" t="s">
        <v>2</v>
      </c>
      <c r="F51" s="221">
        <v>11</v>
      </c>
      <c r="G51" s="438">
        <v>11</v>
      </c>
      <c r="H51" s="221">
        <v>11</v>
      </c>
      <c r="I51" s="221">
        <v>11</v>
      </c>
      <c r="J51" s="229" t="s">
        <v>141</v>
      </c>
      <c r="K51" s="309">
        <v>5</v>
      </c>
      <c r="L51" s="309">
        <v>5</v>
      </c>
      <c r="M51" s="309">
        <v>5</v>
      </c>
      <c r="N51" s="494"/>
    </row>
    <row r="52" spans="1:14" ht="37.5" customHeight="1" x14ac:dyDescent="0.25">
      <c r="A52" s="408" t="s">
        <v>165</v>
      </c>
      <c r="B52" s="224" t="s">
        <v>162</v>
      </c>
      <c r="C52" s="287" t="s">
        <v>163</v>
      </c>
      <c r="D52" s="224" t="s">
        <v>503</v>
      </c>
      <c r="E52" s="179" t="s">
        <v>2</v>
      </c>
      <c r="F52" s="221">
        <v>4</v>
      </c>
      <c r="G52" s="438">
        <v>4</v>
      </c>
      <c r="H52" s="221">
        <v>4</v>
      </c>
      <c r="I52" s="221">
        <v>4</v>
      </c>
      <c r="J52" s="229" t="s">
        <v>507</v>
      </c>
      <c r="K52" s="309">
        <v>40</v>
      </c>
      <c r="L52" s="309">
        <v>10</v>
      </c>
      <c r="M52" s="309">
        <v>10</v>
      </c>
      <c r="N52" s="494"/>
    </row>
    <row r="53" spans="1:14" ht="30.75" customHeight="1" x14ac:dyDescent="0.25">
      <c r="A53" s="407" t="s">
        <v>165</v>
      </c>
      <c r="B53" s="224" t="s">
        <v>162</v>
      </c>
      <c r="C53" s="287" t="s">
        <v>164</v>
      </c>
      <c r="D53" s="311" t="s">
        <v>1104</v>
      </c>
      <c r="E53" s="179" t="s">
        <v>2</v>
      </c>
      <c r="F53" s="221">
        <v>16</v>
      </c>
      <c r="G53" s="438">
        <v>16</v>
      </c>
      <c r="H53" s="221">
        <v>20</v>
      </c>
      <c r="I53" s="221">
        <v>20</v>
      </c>
      <c r="J53" s="229" t="s">
        <v>32</v>
      </c>
      <c r="K53" s="309">
        <v>6</v>
      </c>
      <c r="L53" s="309">
        <v>6</v>
      </c>
      <c r="M53" s="309">
        <v>6</v>
      </c>
      <c r="N53" s="494"/>
    </row>
    <row r="54" spans="1:14" ht="30.75" customHeight="1" x14ac:dyDescent="0.25">
      <c r="A54" s="407" t="s">
        <v>165</v>
      </c>
      <c r="B54" s="224" t="s">
        <v>162</v>
      </c>
      <c r="C54" s="287" t="s">
        <v>165</v>
      </c>
      <c r="D54" s="311" t="s">
        <v>502</v>
      </c>
      <c r="E54" s="179" t="s">
        <v>2</v>
      </c>
      <c r="F54" s="221">
        <v>2</v>
      </c>
      <c r="G54" s="438">
        <v>2</v>
      </c>
      <c r="H54" s="221">
        <v>2</v>
      </c>
      <c r="I54" s="221">
        <v>2</v>
      </c>
      <c r="J54" s="229" t="s">
        <v>32</v>
      </c>
      <c r="K54" s="309">
        <v>1</v>
      </c>
      <c r="L54" s="309">
        <v>1</v>
      </c>
      <c r="M54" s="309">
        <v>1</v>
      </c>
      <c r="N54" s="494"/>
    </row>
    <row r="55" spans="1:14" s="262" customFormat="1" ht="30.75" customHeight="1" x14ac:dyDescent="0.25">
      <c r="A55" s="407" t="s">
        <v>165</v>
      </c>
      <c r="B55" s="224" t="s">
        <v>162</v>
      </c>
      <c r="C55" s="287" t="s">
        <v>166</v>
      </c>
      <c r="D55" s="311" t="s">
        <v>873</v>
      </c>
      <c r="E55" s="179" t="s">
        <v>2</v>
      </c>
      <c r="F55" s="221">
        <v>3</v>
      </c>
      <c r="G55" s="438">
        <v>3</v>
      </c>
      <c r="H55" s="221">
        <v>0</v>
      </c>
      <c r="I55" s="221">
        <v>0</v>
      </c>
      <c r="J55" s="229" t="s">
        <v>756</v>
      </c>
      <c r="K55" s="309">
        <v>1</v>
      </c>
      <c r="L55" s="309"/>
      <c r="M55" s="309"/>
      <c r="N55" s="494"/>
    </row>
    <row r="56" spans="1:14" s="262" customFormat="1" ht="36" customHeight="1" x14ac:dyDescent="0.25">
      <c r="A56" s="407" t="s">
        <v>165</v>
      </c>
      <c r="B56" s="224" t="s">
        <v>162</v>
      </c>
      <c r="C56" s="287" t="s">
        <v>167</v>
      </c>
      <c r="D56" s="311" t="s">
        <v>757</v>
      </c>
      <c r="E56" s="179" t="s">
        <v>2</v>
      </c>
      <c r="F56" s="221">
        <v>5</v>
      </c>
      <c r="G56" s="438">
        <v>5</v>
      </c>
      <c r="H56" s="221">
        <v>5</v>
      </c>
      <c r="I56" s="221">
        <v>5</v>
      </c>
      <c r="J56" s="229" t="s">
        <v>874</v>
      </c>
      <c r="K56" s="309">
        <v>1</v>
      </c>
      <c r="L56" s="309">
        <v>1</v>
      </c>
      <c r="M56" s="309">
        <v>1</v>
      </c>
      <c r="N56" s="494"/>
    </row>
    <row r="57" spans="1:14" s="262" customFormat="1" ht="21.75" customHeight="1" x14ac:dyDescent="0.25">
      <c r="A57" s="828" t="s">
        <v>165</v>
      </c>
      <c r="B57" s="637" t="s">
        <v>162</v>
      </c>
      <c r="C57" s="637" t="s">
        <v>168</v>
      </c>
      <c r="D57" s="652" t="s">
        <v>758</v>
      </c>
      <c r="E57" s="179" t="s">
        <v>2</v>
      </c>
      <c r="F57" s="221">
        <v>3.5</v>
      </c>
      <c r="G57" s="438">
        <v>3.5</v>
      </c>
      <c r="H57" s="221">
        <v>5</v>
      </c>
      <c r="I57" s="221">
        <v>5</v>
      </c>
      <c r="J57" s="816" t="s">
        <v>759</v>
      </c>
      <c r="K57" s="678">
        <v>7</v>
      </c>
      <c r="L57" s="678">
        <v>14</v>
      </c>
      <c r="M57" s="678">
        <v>14</v>
      </c>
      <c r="N57" s="494"/>
    </row>
    <row r="58" spans="1:14" s="262" customFormat="1" ht="21" customHeight="1" x14ac:dyDescent="0.25">
      <c r="A58" s="830"/>
      <c r="B58" s="638"/>
      <c r="C58" s="638"/>
      <c r="D58" s="653"/>
      <c r="E58" s="179" t="s">
        <v>5</v>
      </c>
      <c r="F58" s="221">
        <v>5.3</v>
      </c>
      <c r="G58" s="438">
        <v>5.3</v>
      </c>
      <c r="H58" s="221">
        <v>12.5</v>
      </c>
      <c r="I58" s="221">
        <v>12.5</v>
      </c>
      <c r="J58" s="817"/>
      <c r="K58" s="679"/>
      <c r="L58" s="679"/>
      <c r="M58" s="679"/>
      <c r="N58" s="494"/>
    </row>
    <row r="59" spans="1:14" ht="14.25" customHeight="1" x14ac:dyDescent="0.25">
      <c r="A59" s="392" t="s">
        <v>165</v>
      </c>
      <c r="B59" s="10" t="s">
        <v>162</v>
      </c>
      <c r="C59" s="684" t="s">
        <v>154</v>
      </c>
      <c r="D59" s="684"/>
      <c r="E59" s="684"/>
      <c r="F59" s="85">
        <f t="shared" ref="F59:I59" si="10">SUM(F51:F58)</f>
        <v>49.8</v>
      </c>
      <c r="G59" s="85">
        <f t="shared" ref="G59" si="11">SUM(G51:G58)</f>
        <v>49.8</v>
      </c>
      <c r="H59" s="85">
        <f t="shared" si="10"/>
        <v>59.5</v>
      </c>
      <c r="I59" s="85">
        <f t="shared" si="10"/>
        <v>59.5</v>
      </c>
      <c r="J59" s="229"/>
      <c r="K59" s="225"/>
      <c r="L59" s="225"/>
      <c r="M59" s="225"/>
      <c r="N59" s="494"/>
    </row>
    <row r="60" spans="1:14" ht="15.75" customHeight="1" x14ac:dyDescent="0.25">
      <c r="A60" s="392" t="s">
        <v>165</v>
      </c>
      <c r="B60" s="684" t="s">
        <v>155</v>
      </c>
      <c r="C60" s="684"/>
      <c r="D60" s="684"/>
      <c r="E60" s="684"/>
      <c r="F60" s="85">
        <f t="shared" ref="F60:I60" si="12">+F59</f>
        <v>49.8</v>
      </c>
      <c r="G60" s="85">
        <f t="shared" ref="G60" si="13">+G59</f>
        <v>49.8</v>
      </c>
      <c r="H60" s="85">
        <f t="shared" si="12"/>
        <v>59.5</v>
      </c>
      <c r="I60" s="85">
        <f t="shared" si="12"/>
        <v>59.5</v>
      </c>
      <c r="J60" s="229"/>
      <c r="K60" s="225"/>
      <c r="L60" s="225"/>
      <c r="M60" s="225"/>
      <c r="N60" s="494"/>
    </row>
    <row r="61" spans="1:14" ht="20.25" customHeight="1" x14ac:dyDescent="0.25">
      <c r="A61" s="404" t="s">
        <v>166</v>
      </c>
      <c r="B61" s="692" t="s">
        <v>504</v>
      </c>
      <c r="C61" s="814"/>
      <c r="D61" s="814"/>
      <c r="E61" s="814"/>
      <c r="F61" s="814"/>
      <c r="G61" s="814"/>
      <c r="H61" s="814"/>
      <c r="I61" s="814"/>
      <c r="J61" s="814"/>
      <c r="K61" s="814"/>
      <c r="L61" s="814"/>
      <c r="M61" s="814"/>
      <c r="N61" s="494"/>
    </row>
    <row r="62" spans="1:14" ht="21" customHeight="1" x14ac:dyDescent="0.25">
      <c r="A62" s="409" t="s">
        <v>166</v>
      </c>
      <c r="B62" s="311" t="s">
        <v>162</v>
      </c>
      <c r="C62" s="808" t="s">
        <v>505</v>
      </c>
      <c r="D62" s="808"/>
      <c r="E62" s="808"/>
      <c r="F62" s="808"/>
      <c r="G62" s="808"/>
      <c r="H62" s="808"/>
      <c r="I62" s="808"/>
      <c r="J62" s="808"/>
      <c r="K62" s="808"/>
      <c r="L62" s="808"/>
      <c r="M62" s="808"/>
      <c r="N62" s="494"/>
    </row>
    <row r="63" spans="1:14" ht="26.25" customHeight="1" x14ac:dyDescent="0.25">
      <c r="A63" s="664" t="s">
        <v>166</v>
      </c>
      <c r="B63" s="664" t="s">
        <v>162</v>
      </c>
      <c r="C63" s="664" t="s">
        <v>162</v>
      </c>
      <c r="D63" s="812" t="s">
        <v>506</v>
      </c>
      <c r="E63" s="179" t="s">
        <v>2</v>
      </c>
      <c r="F63" s="280">
        <v>22</v>
      </c>
      <c r="G63" s="509">
        <v>22</v>
      </c>
      <c r="H63" s="280">
        <v>25</v>
      </c>
      <c r="I63" s="280">
        <v>25</v>
      </c>
      <c r="J63" s="831" t="s">
        <v>32</v>
      </c>
      <c r="K63" s="798">
        <v>8</v>
      </c>
      <c r="L63" s="798">
        <v>12</v>
      </c>
      <c r="M63" s="798">
        <v>13</v>
      </c>
      <c r="N63" s="494"/>
    </row>
    <row r="64" spans="1:14" ht="21" customHeight="1" x14ac:dyDescent="0.25">
      <c r="A64" s="664"/>
      <c r="B64" s="664"/>
      <c r="C64" s="664"/>
      <c r="D64" s="812"/>
      <c r="E64" s="179" t="s">
        <v>5</v>
      </c>
      <c r="F64" s="280">
        <v>10</v>
      </c>
      <c r="G64" s="509">
        <v>10</v>
      </c>
      <c r="H64" s="280">
        <v>15</v>
      </c>
      <c r="I64" s="280">
        <v>15</v>
      </c>
      <c r="J64" s="832"/>
      <c r="K64" s="798"/>
      <c r="L64" s="798"/>
      <c r="M64" s="798"/>
      <c r="N64" s="494"/>
    </row>
    <row r="65" spans="1:14" ht="24" customHeight="1" x14ac:dyDescent="0.25">
      <c r="A65" s="664"/>
      <c r="B65" s="664"/>
      <c r="C65" s="664"/>
      <c r="D65" s="812"/>
      <c r="E65" s="179" t="s">
        <v>14</v>
      </c>
      <c r="F65" s="280">
        <v>7</v>
      </c>
      <c r="G65" s="509">
        <v>7</v>
      </c>
      <c r="H65" s="280">
        <v>7</v>
      </c>
      <c r="I65" s="280">
        <v>7</v>
      </c>
      <c r="J65" s="833"/>
      <c r="K65" s="798"/>
      <c r="L65" s="798"/>
      <c r="M65" s="798"/>
      <c r="N65" s="494"/>
    </row>
    <row r="66" spans="1:14" ht="31.5" customHeight="1" x14ac:dyDescent="0.25">
      <c r="A66" s="311" t="s">
        <v>166</v>
      </c>
      <c r="B66" s="311" t="s">
        <v>162</v>
      </c>
      <c r="C66" s="287" t="s">
        <v>163</v>
      </c>
      <c r="D66" s="223" t="s">
        <v>188</v>
      </c>
      <c r="E66" s="179" t="s">
        <v>2</v>
      </c>
      <c r="F66" s="280">
        <v>13</v>
      </c>
      <c r="G66" s="509">
        <v>16</v>
      </c>
      <c r="H66" s="280">
        <v>15</v>
      </c>
      <c r="I66" s="280">
        <v>15</v>
      </c>
      <c r="J66" s="229" t="s">
        <v>219</v>
      </c>
      <c r="K66" s="225">
        <v>20</v>
      </c>
      <c r="L66" s="225">
        <v>22</v>
      </c>
      <c r="M66" s="225">
        <v>22</v>
      </c>
      <c r="N66" s="494"/>
    </row>
    <row r="67" spans="1:14" ht="26.25" customHeight="1" x14ac:dyDescent="0.25">
      <c r="A67" s="826" t="s">
        <v>166</v>
      </c>
      <c r="B67" s="659" t="s">
        <v>162</v>
      </c>
      <c r="C67" s="659" t="s">
        <v>164</v>
      </c>
      <c r="D67" s="655" t="s">
        <v>266</v>
      </c>
      <c r="E67" s="179" t="s">
        <v>2</v>
      </c>
      <c r="F67" s="280">
        <v>58</v>
      </c>
      <c r="G67" s="509">
        <v>46</v>
      </c>
      <c r="H67" s="280">
        <v>42</v>
      </c>
      <c r="I67" s="280">
        <v>44</v>
      </c>
      <c r="J67" s="681" t="s">
        <v>32</v>
      </c>
      <c r="K67" s="809">
        <v>8</v>
      </c>
      <c r="L67" s="809">
        <v>8</v>
      </c>
      <c r="M67" s="809">
        <v>8</v>
      </c>
      <c r="N67" s="494"/>
    </row>
    <row r="68" spans="1:14" ht="21" customHeight="1" x14ac:dyDescent="0.25">
      <c r="A68" s="826"/>
      <c r="B68" s="659"/>
      <c r="C68" s="659"/>
      <c r="D68" s="655"/>
      <c r="E68" s="179" t="s">
        <v>4</v>
      </c>
      <c r="F68" s="312">
        <v>400</v>
      </c>
      <c r="G68" s="508">
        <v>400</v>
      </c>
      <c r="H68" s="312">
        <v>290</v>
      </c>
      <c r="I68" s="312">
        <v>290</v>
      </c>
      <c r="J68" s="682"/>
      <c r="K68" s="809"/>
      <c r="L68" s="809"/>
      <c r="M68" s="809"/>
      <c r="N68" s="494"/>
    </row>
    <row r="69" spans="1:14" ht="24" customHeight="1" x14ac:dyDescent="0.25">
      <c r="A69" s="659" t="s">
        <v>166</v>
      </c>
      <c r="B69" s="659" t="s">
        <v>162</v>
      </c>
      <c r="C69" s="659" t="s">
        <v>165</v>
      </c>
      <c r="D69" s="655" t="s">
        <v>414</v>
      </c>
      <c r="E69" s="179" t="s">
        <v>2</v>
      </c>
      <c r="F69" s="280">
        <v>19.899999999999999</v>
      </c>
      <c r="G69" s="509">
        <v>19.899999999999999</v>
      </c>
      <c r="H69" s="280">
        <v>0</v>
      </c>
      <c r="I69" s="280">
        <v>0</v>
      </c>
      <c r="J69" s="681" t="s">
        <v>345</v>
      </c>
      <c r="K69" s="809">
        <v>21</v>
      </c>
      <c r="L69" s="809"/>
      <c r="M69" s="809"/>
      <c r="N69" s="494"/>
    </row>
    <row r="70" spans="1:14" ht="23.25" customHeight="1" x14ac:dyDescent="0.25">
      <c r="A70" s="659"/>
      <c r="B70" s="659"/>
      <c r="C70" s="659"/>
      <c r="D70" s="655"/>
      <c r="E70" s="289" t="s">
        <v>4</v>
      </c>
      <c r="F70" s="280">
        <v>243</v>
      </c>
      <c r="G70" s="509">
        <v>243</v>
      </c>
      <c r="H70" s="280">
        <v>0</v>
      </c>
      <c r="I70" s="280">
        <v>0</v>
      </c>
      <c r="J70" s="682"/>
      <c r="K70" s="809"/>
      <c r="L70" s="809"/>
      <c r="M70" s="809"/>
      <c r="N70" s="494"/>
    </row>
    <row r="71" spans="1:14" ht="21" customHeight="1" x14ac:dyDescent="0.25">
      <c r="A71" s="637" t="s">
        <v>166</v>
      </c>
      <c r="B71" s="637" t="s">
        <v>162</v>
      </c>
      <c r="C71" s="637" t="s">
        <v>166</v>
      </c>
      <c r="D71" s="635" t="s">
        <v>318</v>
      </c>
      <c r="E71" s="289" t="s">
        <v>5</v>
      </c>
      <c r="F71" s="280">
        <v>33</v>
      </c>
      <c r="G71" s="509">
        <v>0</v>
      </c>
      <c r="H71" s="280">
        <v>0</v>
      </c>
      <c r="I71" s="280">
        <v>0</v>
      </c>
      <c r="J71" s="635" t="s">
        <v>636</v>
      </c>
      <c r="K71" s="799">
        <v>100</v>
      </c>
      <c r="L71" s="799">
        <v>100</v>
      </c>
      <c r="M71" s="799">
        <v>100</v>
      </c>
      <c r="N71" s="494"/>
    </row>
    <row r="72" spans="1:14" ht="21" customHeight="1" x14ac:dyDescent="0.25">
      <c r="A72" s="638"/>
      <c r="B72" s="638"/>
      <c r="C72" s="638"/>
      <c r="D72" s="636"/>
      <c r="E72" s="289" t="s">
        <v>18</v>
      </c>
      <c r="F72" s="280">
        <v>0</v>
      </c>
      <c r="G72" s="509">
        <v>32.799999999999997</v>
      </c>
      <c r="H72" s="280">
        <v>33</v>
      </c>
      <c r="I72" s="280">
        <v>33</v>
      </c>
      <c r="J72" s="636"/>
      <c r="K72" s="800"/>
      <c r="L72" s="800"/>
      <c r="M72" s="800"/>
      <c r="N72" s="494"/>
    </row>
    <row r="73" spans="1:14" ht="30.75" customHeight="1" x14ac:dyDescent="0.25">
      <c r="A73" s="287" t="s">
        <v>166</v>
      </c>
      <c r="B73" s="287" t="s">
        <v>162</v>
      </c>
      <c r="C73" s="287" t="s">
        <v>167</v>
      </c>
      <c r="D73" s="278" t="s">
        <v>760</v>
      </c>
      <c r="E73" s="289" t="s">
        <v>2</v>
      </c>
      <c r="F73" s="280">
        <v>3</v>
      </c>
      <c r="G73" s="509">
        <v>12</v>
      </c>
      <c r="H73" s="280">
        <v>4</v>
      </c>
      <c r="I73" s="280">
        <v>5</v>
      </c>
      <c r="J73" s="179" t="s">
        <v>761</v>
      </c>
      <c r="K73" s="225">
        <v>3</v>
      </c>
      <c r="L73" s="225">
        <v>3</v>
      </c>
      <c r="M73" s="225">
        <v>3</v>
      </c>
      <c r="N73" s="494"/>
    </row>
    <row r="74" spans="1:14" ht="17.25" customHeight="1" x14ac:dyDescent="0.25">
      <c r="A74" s="397" t="s">
        <v>166</v>
      </c>
      <c r="B74" s="10" t="s">
        <v>162</v>
      </c>
      <c r="C74" s="684" t="s">
        <v>154</v>
      </c>
      <c r="D74" s="684"/>
      <c r="E74" s="684"/>
      <c r="F74" s="85">
        <f t="shared" ref="F74:I74" si="14">SUM(F63:F73)</f>
        <v>808.9</v>
      </c>
      <c r="G74" s="85">
        <f t="shared" ref="G74" si="15">SUM(G63:G73)</f>
        <v>808.69999999999993</v>
      </c>
      <c r="H74" s="85">
        <f t="shared" si="14"/>
        <v>431</v>
      </c>
      <c r="I74" s="85">
        <f t="shared" si="14"/>
        <v>434</v>
      </c>
      <c r="J74" s="229"/>
      <c r="K74" s="225"/>
      <c r="L74" s="225"/>
      <c r="M74" s="225"/>
      <c r="N74" s="494"/>
    </row>
    <row r="75" spans="1:14" ht="18.75" customHeight="1" x14ac:dyDescent="0.25">
      <c r="A75" s="392" t="s">
        <v>166</v>
      </c>
      <c r="B75" s="684" t="s">
        <v>155</v>
      </c>
      <c r="C75" s="684"/>
      <c r="D75" s="684"/>
      <c r="E75" s="684"/>
      <c r="F75" s="85">
        <f t="shared" ref="F75:I75" si="16">+F74</f>
        <v>808.9</v>
      </c>
      <c r="G75" s="85">
        <f t="shared" ref="G75" si="17">+G74</f>
        <v>808.69999999999993</v>
      </c>
      <c r="H75" s="85">
        <f t="shared" si="16"/>
        <v>431</v>
      </c>
      <c r="I75" s="85">
        <f t="shared" si="16"/>
        <v>434</v>
      </c>
      <c r="J75" s="229"/>
      <c r="K75" s="225"/>
      <c r="L75" s="225"/>
      <c r="M75" s="225"/>
      <c r="N75" s="494"/>
    </row>
    <row r="76" spans="1:14" ht="15" customHeight="1" x14ac:dyDescent="0.25">
      <c r="A76" s="392" t="s">
        <v>167</v>
      </c>
      <c r="B76" s="692" t="s">
        <v>508</v>
      </c>
      <c r="C76" s="837"/>
      <c r="D76" s="837"/>
      <c r="E76" s="837"/>
      <c r="F76" s="837"/>
      <c r="G76" s="837"/>
      <c r="H76" s="837"/>
      <c r="I76" s="837"/>
      <c r="J76" s="837"/>
      <c r="K76" s="837"/>
      <c r="L76" s="837"/>
      <c r="M76" s="837"/>
      <c r="N76" s="494"/>
    </row>
    <row r="77" spans="1:14" ht="18" customHeight="1" x14ac:dyDescent="0.25">
      <c r="A77" s="395" t="s">
        <v>167</v>
      </c>
      <c r="B77" s="10" t="s">
        <v>162</v>
      </c>
      <c r="C77" s="692" t="s">
        <v>509</v>
      </c>
      <c r="D77" s="837"/>
      <c r="E77" s="837"/>
      <c r="F77" s="837"/>
      <c r="G77" s="837"/>
      <c r="H77" s="837"/>
      <c r="I77" s="837"/>
      <c r="J77" s="837"/>
      <c r="K77" s="837"/>
      <c r="L77" s="837"/>
      <c r="M77" s="837"/>
      <c r="N77" s="494"/>
    </row>
    <row r="78" spans="1:14" ht="27" customHeight="1" x14ac:dyDescent="0.25">
      <c r="A78" s="637" t="s">
        <v>167</v>
      </c>
      <c r="B78" s="664" t="s">
        <v>162</v>
      </c>
      <c r="C78" s="664" t="s">
        <v>162</v>
      </c>
      <c r="D78" s="838" t="s">
        <v>24</v>
      </c>
      <c r="E78" s="22" t="s">
        <v>18</v>
      </c>
      <c r="F78" s="280">
        <v>550</v>
      </c>
      <c r="G78" s="509">
        <v>550</v>
      </c>
      <c r="H78" s="280">
        <v>175</v>
      </c>
      <c r="I78" s="280">
        <v>696</v>
      </c>
      <c r="J78" s="838" t="s">
        <v>220</v>
      </c>
      <c r="K78" s="802">
        <v>100</v>
      </c>
      <c r="L78" s="802">
        <v>100</v>
      </c>
      <c r="M78" s="802">
        <v>100</v>
      </c>
      <c r="N78" s="494"/>
    </row>
    <row r="79" spans="1:14" ht="24.75" customHeight="1" x14ac:dyDescent="0.25">
      <c r="A79" s="806"/>
      <c r="B79" s="664"/>
      <c r="C79" s="664"/>
      <c r="D79" s="838"/>
      <c r="E79" s="222" t="s">
        <v>2</v>
      </c>
      <c r="F79" s="280">
        <v>0</v>
      </c>
      <c r="G79" s="509">
        <v>202.5</v>
      </c>
      <c r="H79" s="280">
        <v>300</v>
      </c>
      <c r="I79" s="280">
        <v>450</v>
      </c>
      <c r="J79" s="838"/>
      <c r="K79" s="802"/>
      <c r="L79" s="802"/>
      <c r="M79" s="802"/>
      <c r="N79" s="494"/>
    </row>
    <row r="80" spans="1:14" ht="24" customHeight="1" x14ac:dyDescent="0.25">
      <c r="A80" s="633" t="s">
        <v>167</v>
      </c>
      <c r="B80" s="659" t="s">
        <v>162</v>
      </c>
      <c r="C80" s="659" t="s">
        <v>163</v>
      </c>
      <c r="D80" s="838" t="s">
        <v>348</v>
      </c>
      <c r="E80" s="222" t="s">
        <v>2</v>
      </c>
      <c r="F80" s="280">
        <v>150</v>
      </c>
      <c r="G80" s="509">
        <v>200</v>
      </c>
      <c r="H80" s="280">
        <v>126</v>
      </c>
      <c r="I80" s="280">
        <v>0</v>
      </c>
      <c r="J80" s="812" t="s">
        <v>337</v>
      </c>
      <c r="K80" s="801">
        <v>1</v>
      </c>
      <c r="L80" s="801"/>
      <c r="M80" s="801"/>
      <c r="N80" s="494"/>
    </row>
    <row r="81" spans="1:14" ht="24" hidden="1" customHeight="1" x14ac:dyDescent="0.25">
      <c r="A81" s="836"/>
      <c r="B81" s="659"/>
      <c r="C81" s="659"/>
      <c r="D81" s="838"/>
      <c r="E81" s="222" t="s">
        <v>15</v>
      </c>
      <c r="F81" s="280">
        <v>0</v>
      </c>
      <c r="G81" s="509">
        <v>0</v>
      </c>
      <c r="H81" s="280">
        <v>0</v>
      </c>
      <c r="I81" s="280">
        <v>0</v>
      </c>
      <c r="J81" s="812"/>
      <c r="K81" s="801"/>
      <c r="L81" s="801"/>
      <c r="M81" s="801"/>
      <c r="N81" s="494"/>
    </row>
    <row r="82" spans="1:14" ht="24" customHeight="1" x14ac:dyDescent="0.25">
      <c r="A82" s="634"/>
      <c r="B82" s="659"/>
      <c r="C82" s="659"/>
      <c r="D82" s="838"/>
      <c r="E82" s="222" t="s">
        <v>4</v>
      </c>
      <c r="F82" s="280">
        <v>250</v>
      </c>
      <c r="G82" s="509">
        <v>373</v>
      </c>
      <c r="H82" s="280">
        <v>0</v>
      </c>
      <c r="I82" s="280">
        <v>0</v>
      </c>
      <c r="J82" s="812"/>
      <c r="K82" s="801"/>
      <c r="L82" s="801"/>
      <c r="M82" s="801"/>
      <c r="N82" s="494"/>
    </row>
    <row r="83" spans="1:14" ht="27.75" customHeight="1" x14ac:dyDescent="0.25">
      <c r="A83" s="633" t="s">
        <v>167</v>
      </c>
      <c r="B83" s="659" t="s">
        <v>162</v>
      </c>
      <c r="C83" s="659" t="s">
        <v>164</v>
      </c>
      <c r="D83" s="655" t="s">
        <v>510</v>
      </c>
      <c r="E83" s="278" t="s">
        <v>2</v>
      </c>
      <c r="F83" s="280">
        <v>180</v>
      </c>
      <c r="G83" s="509">
        <v>180</v>
      </c>
      <c r="H83" s="280">
        <v>0</v>
      </c>
      <c r="I83" s="280">
        <v>0</v>
      </c>
      <c r="J83" s="655" t="s">
        <v>218</v>
      </c>
      <c r="K83" s="798">
        <v>1</v>
      </c>
      <c r="L83" s="798"/>
      <c r="M83" s="798"/>
      <c r="N83" s="494"/>
    </row>
    <row r="84" spans="1:14" ht="24" customHeight="1" x14ac:dyDescent="0.25">
      <c r="A84" s="836"/>
      <c r="B84" s="659"/>
      <c r="C84" s="659"/>
      <c r="D84" s="655"/>
      <c r="E84" s="278" t="s">
        <v>5</v>
      </c>
      <c r="F84" s="280">
        <v>5.4</v>
      </c>
      <c r="G84" s="509">
        <v>5.4</v>
      </c>
      <c r="H84" s="280">
        <v>0</v>
      </c>
      <c r="I84" s="280">
        <v>0</v>
      </c>
      <c r="J84" s="655"/>
      <c r="K84" s="798"/>
      <c r="L84" s="798"/>
      <c r="M84" s="798"/>
      <c r="N84" s="494"/>
    </row>
    <row r="85" spans="1:14" ht="24" customHeight="1" x14ac:dyDescent="0.25">
      <c r="A85" s="634"/>
      <c r="B85" s="659"/>
      <c r="C85" s="659"/>
      <c r="D85" s="655"/>
      <c r="E85" s="278" t="s">
        <v>4</v>
      </c>
      <c r="F85" s="280">
        <v>31</v>
      </c>
      <c r="G85" s="509">
        <v>31</v>
      </c>
      <c r="H85" s="280">
        <v>0</v>
      </c>
      <c r="I85" s="280">
        <v>0</v>
      </c>
      <c r="J85" s="655"/>
      <c r="K85" s="798"/>
      <c r="L85" s="798"/>
      <c r="M85" s="798"/>
      <c r="N85" s="494"/>
    </row>
    <row r="86" spans="1:14" ht="38.25" customHeight="1" x14ac:dyDescent="0.25">
      <c r="A86" s="291" t="s">
        <v>167</v>
      </c>
      <c r="B86" s="287" t="s">
        <v>162</v>
      </c>
      <c r="C86" s="287" t="s">
        <v>165</v>
      </c>
      <c r="D86" s="278" t="s">
        <v>406</v>
      </c>
      <c r="E86" s="278" t="s">
        <v>2</v>
      </c>
      <c r="F86" s="280">
        <v>0</v>
      </c>
      <c r="G86" s="509">
        <v>0</v>
      </c>
      <c r="H86" s="280">
        <v>20</v>
      </c>
      <c r="I86" s="280">
        <v>20</v>
      </c>
      <c r="J86" s="223" t="s">
        <v>1105</v>
      </c>
      <c r="K86" s="225"/>
      <c r="L86" s="225">
        <v>2</v>
      </c>
      <c r="M86" s="225">
        <v>2</v>
      </c>
      <c r="N86" s="494"/>
    </row>
    <row r="87" spans="1:14" ht="31.5" customHeight="1" x14ac:dyDescent="0.25">
      <c r="A87" s="291" t="s">
        <v>167</v>
      </c>
      <c r="B87" s="287" t="s">
        <v>162</v>
      </c>
      <c r="C87" s="287" t="s">
        <v>166</v>
      </c>
      <c r="D87" s="222" t="s">
        <v>25</v>
      </c>
      <c r="E87" s="22" t="s">
        <v>2</v>
      </c>
      <c r="F87" s="280">
        <v>0</v>
      </c>
      <c r="G87" s="509">
        <v>0</v>
      </c>
      <c r="H87" s="280">
        <v>15</v>
      </c>
      <c r="I87" s="280">
        <v>0</v>
      </c>
      <c r="J87" s="223" t="s">
        <v>199</v>
      </c>
      <c r="K87" s="225"/>
      <c r="L87" s="225">
        <v>100</v>
      </c>
      <c r="M87" s="225"/>
      <c r="N87" s="494"/>
    </row>
    <row r="88" spans="1:14" ht="39" customHeight="1" x14ac:dyDescent="0.25">
      <c r="A88" s="291" t="s">
        <v>167</v>
      </c>
      <c r="B88" s="291" t="s">
        <v>162</v>
      </c>
      <c r="C88" s="291" t="s">
        <v>167</v>
      </c>
      <c r="D88" s="216" t="s">
        <v>666</v>
      </c>
      <c r="E88" s="278" t="s">
        <v>2</v>
      </c>
      <c r="F88" s="280">
        <v>55</v>
      </c>
      <c r="G88" s="509">
        <v>130</v>
      </c>
      <c r="H88" s="280">
        <v>110</v>
      </c>
      <c r="I88" s="280">
        <v>0</v>
      </c>
      <c r="J88" s="223" t="s">
        <v>199</v>
      </c>
      <c r="K88" s="410">
        <v>100</v>
      </c>
      <c r="L88" s="410">
        <v>100</v>
      </c>
      <c r="M88" s="410"/>
      <c r="N88" s="494"/>
    </row>
    <row r="89" spans="1:14" ht="54.75" customHeight="1" x14ac:dyDescent="0.25">
      <c r="A89" s="291" t="s">
        <v>167</v>
      </c>
      <c r="B89" s="291" t="s">
        <v>162</v>
      </c>
      <c r="C89" s="291" t="s">
        <v>168</v>
      </c>
      <c r="D89" s="216" t="s">
        <v>888</v>
      </c>
      <c r="E89" s="278" t="s">
        <v>2</v>
      </c>
      <c r="F89" s="280">
        <v>20</v>
      </c>
      <c r="G89" s="509">
        <v>20</v>
      </c>
      <c r="H89" s="280">
        <v>20</v>
      </c>
      <c r="I89" s="280">
        <v>20</v>
      </c>
      <c r="J89" s="223" t="s">
        <v>889</v>
      </c>
      <c r="K89" s="410" t="s">
        <v>826</v>
      </c>
      <c r="L89" s="410" t="s">
        <v>827</v>
      </c>
      <c r="M89" s="292" t="s">
        <v>726</v>
      </c>
      <c r="N89" s="494"/>
    </row>
    <row r="90" spans="1:14" ht="39" customHeight="1" x14ac:dyDescent="0.25">
      <c r="A90" s="275" t="s">
        <v>167</v>
      </c>
      <c r="B90" s="275" t="s">
        <v>162</v>
      </c>
      <c r="C90" s="275" t="s">
        <v>169</v>
      </c>
      <c r="D90" s="216" t="s">
        <v>1106</v>
      </c>
      <c r="E90" s="278" t="s">
        <v>2</v>
      </c>
      <c r="F90" s="280">
        <v>0</v>
      </c>
      <c r="G90" s="509">
        <v>0</v>
      </c>
      <c r="H90" s="280">
        <v>350</v>
      </c>
      <c r="I90" s="280">
        <v>0</v>
      </c>
      <c r="J90" s="278" t="s">
        <v>912</v>
      </c>
      <c r="K90" s="315"/>
      <c r="L90" s="315">
        <v>1</v>
      </c>
      <c r="M90" s="276"/>
      <c r="N90" s="494"/>
    </row>
    <row r="91" spans="1:14" ht="17.25" customHeight="1" x14ac:dyDescent="0.25">
      <c r="A91" s="10" t="s">
        <v>167</v>
      </c>
      <c r="B91" s="10" t="s">
        <v>162</v>
      </c>
      <c r="C91" s="684" t="s">
        <v>154</v>
      </c>
      <c r="D91" s="684"/>
      <c r="E91" s="684"/>
      <c r="F91" s="411">
        <f t="shared" ref="F91:I91" si="18">SUM(F78:F90)</f>
        <v>1241.4000000000001</v>
      </c>
      <c r="G91" s="411">
        <f t="shared" si="18"/>
        <v>1691.9</v>
      </c>
      <c r="H91" s="411">
        <f t="shared" si="18"/>
        <v>1116</v>
      </c>
      <c r="I91" s="411">
        <f t="shared" si="18"/>
        <v>1186</v>
      </c>
      <c r="J91" s="47"/>
      <c r="K91" s="412"/>
      <c r="L91" s="412"/>
      <c r="M91" s="412"/>
      <c r="N91" s="494"/>
    </row>
    <row r="92" spans="1:14" ht="16.5" customHeight="1" x14ac:dyDescent="0.25">
      <c r="A92" s="10" t="s">
        <v>167</v>
      </c>
      <c r="B92" s="684" t="s">
        <v>155</v>
      </c>
      <c r="C92" s="684"/>
      <c r="D92" s="684"/>
      <c r="E92" s="684"/>
      <c r="F92" s="411">
        <f t="shared" ref="F92:I92" si="19">+F91</f>
        <v>1241.4000000000001</v>
      </c>
      <c r="G92" s="411">
        <f t="shared" ref="G92" si="20">+G91</f>
        <v>1691.9</v>
      </c>
      <c r="H92" s="411">
        <f t="shared" si="19"/>
        <v>1116</v>
      </c>
      <c r="I92" s="411">
        <f t="shared" si="19"/>
        <v>1186</v>
      </c>
      <c r="J92" s="47"/>
      <c r="K92" s="412"/>
      <c r="L92" s="412"/>
      <c r="M92" s="412"/>
      <c r="N92" s="494"/>
    </row>
    <row r="93" spans="1:14" ht="24" customHeight="1" x14ac:dyDescent="0.25">
      <c r="A93" s="807" t="s">
        <v>156</v>
      </c>
      <c r="B93" s="807"/>
      <c r="C93" s="807"/>
      <c r="D93" s="807"/>
      <c r="E93" s="807"/>
      <c r="F93" s="413">
        <f>+F92+F75+F60+F48+F28+F18</f>
        <v>6271.7</v>
      </c>
      <c r="G93" s="413">
        <f>+G92+G75+G60+G48+G28+G18</f>
        <v>6339.2000000000007</v>
      </c>
      <c r="H93" s="413">
        <f>+H92+H75+H60+H48+H28+H18</f>
        <v>5424.4</v>
      </c>
      <c r="I93" s="413">
        <f>+I92+I75+I60+I48+I28+I18</f>
        <v>5595.4</v>
      </c>
      <c r="J93" s="553"/>
      <c r="K93" s="414"/>
      <c r="L93" s="414"/>
      <c r="M93" s="414"/>
    </row>
    <row r="94" spans="1:14" ht="16.5" customHeight="1" x14ac:dyDescent="0.25">
      <c r="A94" s="644" t="s">
        <v>177</v>
      </c>
      <c r="B94" s="644"/>
      <c r="C94" s="644"/>
      <c r="D94" s="644"/>
      <c r="E94" s="644"/>
      <c r="F94" s="47"/>
      <c r="G94" s="47"/>
      <c r="H94" s="47"/>
      <c r="I94" s="47"/>
      <c r="J94" s="553"/>
      <c r="K94" s="415"/>
      <c r="L94" s="415"/>
      <c r="M94" s="415"/>
    </row>
    <row r="95" spans="1:14" ht="18" customHeight="1" x14ac:dyDescent="0.25">
      <c r="A95" s="839" t="s">
        <v>20</v>
      </c>
      <c r="B95" s="839"/>
      <c r="C95" s="839"/>
      <c r="D95" s="839"/>
      <c r="E95" s="839"/>
      <c r="F95" s="193">
        <f t="shared" ref="F95:I95" si="21">SUM(F96:F101)</f>
        <v>4887</v>
      </c>
      <c r="G95" s="193">
        <f t="shared" si="21"/>
        <v>5253</v>
      </c>
      <c r="H95" s="193">
        <f t="shared" si="21"/>
        <v>5080.8999999999996</v>
      </c>
      <c r="I95" s="193">
        <f t="shared" si="21"/>
        <v>5251.9</v>
      </c>
      <c r="J95" s="553"/>
      <c r="K95" s="416"/>
      <c r="L95" s="416"/>
      <c r="M95" s="416"/>
    </row>
    <row r="96" spans="1:14" ht="13.5" customHeight="1" x14ac:dyDescent="0.25">
      <c r="A96" s="643" t="s">
        <v>118</v>
      </c>
      <c r="B96" s="643"/>
      <c r="C96" s="643"/>
      <c r="D96" s="643"/>
      <c r="E96" s="643"/>
      <c r="F96" s="111">
        <f t="shared" ref="F96:I96" si="22">+F88+F87+F86+F83+F80+F79+F69+F67+F66+F63+F56+F53+F52+F51+F46+F44+F42+F41+F40+F39+F38+F34+F31+F24+F21+F15+F12+F25+F73+F57+F55+F54+F89+F35+F90</f>
        <v>4194.3</v>
      </c>
      <c r="G96" s="433">
        <f t="shared" si="22"/>
        <v>4527.5</v>
      </c>
      <c r="H96" s="111">
        <f t="shared" si="22"/>
        <v>4734.2</v>
      </c>
      <c r="I96" s="111">
        <f t="shared" si="22"/>
        <v>4384.2</v>
      </c>
      <c r="J96" s="553"/>
      <c r="K96" s="416"/>
      <c r="L96" s="416"/>
      <c r="M96" s="416"/>
    </row>
    <row r="97" spans="1:14" ht="14.25" customHeight="1" x14ac:dyDescent="0.25">
      <c r="A97" s="643" t="s">
        <v>192</v>
      </c>
      <c r="B97" s="643"/>
      <c r="C97" s="643"/>
      <c r="D97" s="643"/>
      <c r="E97" s="643"/>
      <c r="F97" s="112">
        <f t="shared" ref="F97:I97" si="23">+F78+F32+F22+F14+F72</f>
        <v>622.4</v>
      </c>
      <c r="G97" s="434">
        <f t="shared" si="23"/>
        <v>655.19999999999993</v>
      </c>
      <c r="H97" s="112">
        <f t="shared" si="23"/>
        <v>273</v>
      </c>
      <c r="I97" s="112">
        <f t="shared" si="23"/>
        <v>794</v>
      </c>
      <c r="J97" s="553"/>
      <c r="K97" s="415"/>
      <c r="L97" s="415"/>
      <c r="M97" s="415"/>
    </row>
    <row r="98" spans="1:14" ht="14.25" customHeight="1" x14ac:dyDescent="0.25">
      <c r="A98" s="643" t="s">
        <v>119</v>
      </c>
      <c r="B98" s="643"/>
      <c r="C98" s="643"/>
      <c r="D98" s="643"/>
      <c r="E98" s="643"/>
      <c r="F98" s="48"/>
      <c r="G98" s="434"/>
      <c r="H98" s="48"/>
      <c r="I98" s="48"/>
      <c r="J98" s="553"/>
      <c r="K98" s="415"/>
      <c r="L98" s="415"/>
      <c r="M98" s="415"/>
    </row>
    <row r="99" spans="1:14" ht="14.25" customHeight="1" x14ac:dyDescent="0.25">
      <c r="A99" s="643" t="s">
        <v>120</v>
      </c>
      <c r="B99" s="643"/>
      <c r="C99" s="643"/>
      <c r="D99" s="643"/>
      <c r="E99" s="643"/>
      <c r="F99" s="112">
        <f>+F13+F23+F33</f>
        <v>70.300000000000011</v>
      </c>
      <c r="G99" s="434">
        <f>+G13+G23+G33</f>
        <v>70.300000000000011</v>
      </c>
      <c r="H99" s="112">
        <f>+H13+H23+H33</f>
        <v>73.7</v>
      </c>
      <c r="I99" s="112">
        <f>+I13+I23+I33</f>
        <v>73.7</v>
      </c>
      <c r="J99" s="553"/>
      <c r="K99" s="415"/>
      <c r="L99" s="415"/>
      <c r="M99" s="415"/>
    </row>
    <row r="100" spans="1:14" ht="14.25" customHeight="1" x14ac:dyDescent="0.25">
      <c r="A100" s="643" t="s">
        <v>123</v>
      </c>
      <c r="B100" s="643"/>
      <c r="C100" s="643"/>
      <c r="D100" s="643"/>
      <c r="E100" s="643"/>
      <c r="F100" s="48">
        <f t="shared" ref="F100:I100" si="24">+F81</f>
        <v>0</v>
      </c>
      <c r="G100" s="434">
        <f t="shared" ref="G100" si="25">+G81</f>
        <v>0</v>
      </c>
      <c r="H100" s="48">
        <f t="shared" si="24"/>
        <v>0</v>
      </c>
      <c r="I100" s="48">
        <f t="shared" si="24"/>
        <v>0</v>
      </c>
      <c r="J100" s="553"/>
      <c r="K100" s="415"/>
      <c r="L100" s="415"/>
      <c r="M100" s="415"/>
    </row>
    <row r="101" spans="1:14" ht="14.25" customHeight="1" x14ac:dyDescent="0.25">
      <c r="A101" s="643" t="s">
        <v>124</v>
      </c>
      <c r="B101" s="643"/>
      <c r="C101" s="643"/>
      <c r="D101" s="643"/>
      <c r="E101" s="643"/>
      <c r="F101" s="48"/>
      <c r="G101" s="434"/>
      <c r="H101" s="48"/>
      <c r="I101" s="48"/>
      <c r="J101" s="553"/>
      <c r="K101" s="415"/>
      <c r="L101" s="415"/>
      <c r="M101" s="415"/>
    </row>
    <row r="102" spans="1:14" ht="16.5" customHeight="1" x14ac:dyDescent="0.25">
      <c r="A102" s="840" t="s">
        <v>19</v>
      </c>
      <c r="B102" s="840"/>
      <c r="C102" s="840"/>
      <c r="D102" s="840"/>
      <c r="E102" s="840"/>
      <c r="F102" s="193">
        <f t="shared" ref="F102:I102" si="26">SUM(F103:F106)</f>
        <v>1384.7</v>
      </c>
      <c r="G102" s="193">
        <f t="shared" si="26"/>
        <v>1086.2</v>
      </c>
      <c r="H102" s="193">
        <f t="shared" si="26"/>
        <v>343.5</v>
      </c>
      <c r="I102" s="193">
        <f t="shared" si="26"/>
        <v>343.5</v>
      </c>
      <c r="J102" s="553"/>
      <c r="K102" s="415"/>
      <c r="L102" s="415"/>
      <c r="M102" s="415"/>
    </row>
    <row r="103" spans="1:14" x14ac:dyDescent="0.25">
      <c r="A103" s="643" t="s">
        <v>121</v>
      </c>
      <c r="B103" s="643"/>
      <c r="C103" s="643"/>
      <c r="D103" s="643"/>
      <c r="E103" s="643"/>
      <c r="F103" s="112">
        <f t="shared" ref="F103:I103" si="27">+F68+F70+F82+F85+F26</f>
        <v>1305</v>
      </c>
      <c r="G103" s="434">
        <f t="shared" ref="G103" si="28">+G68+G70+G82+G85+G26</f>
        <v>1047</v>
      </c>
      <c r="H103" s="112">
        <f t="shared" si="27"/>
        <v>290</v>
      </c>
      <c r="I103" s="112">
        <f t="shared" si="27"/>
        <v>290</v>
      </c>
      <c r="J103" s="553"/>
      <c r="K103" s="415"/>
      <c r="L103" s="415"/>
      <c r="M103" s="415"/>
    </row>
    <row r="104" spans="1:14" x14ac:dyDescent="0.25">
      <c r="A104" s="643" t="s">
        <v>122</v>
      </c>
      <c r="B104" s="643"/>
      <c r="C104" s="643"/>
      <c r="D104" s="643"/>
      <c r="E104" s="643"/>
      <c r="F104" s="112">
        <f t="shared" ref="F104:I104" si="29">+F84+F71+F64+F45+F16+F58</f>
        <v>68.7</v>
      </c>
      <c r="G104" s="434">
        <f t="shared" ref="G104" si="30">+G84+G71+G64+G45+G16+G58</f>
        <v>32.199999999999996</v>
      </c>
      <c r="H104" s="112">
        <f t="shared" si="29"/>
        <v>42.5</v>
      </c>
      <c r="I104" s="112">
        <f t="shared" si="29"/>
        <v>42.5</v>
      </c>
      <c r="J104" s="553"/>
      <c r="K104" s="415"/>
      <c r="L104" s="415"/>
      <c r="M104" s="415"/>
    </row>
    <row r="105" spans="1:14" x14ac:dyDescent="0.25">
      <c r="A105" s="643" t="s">
        <v>125</v>
      </c>
      <c r="B105" s="643"/>
      <c r="C105" s="643"/>
      <c r="D105" s="643"/>
      <c r="E105" s="643"/>
      <c r="F105" s="112">
        <f>+F43+F65</f>
        <v>11</v>
      </c>
      <c r="G105" s="434">
        <f>+G43+G65</f>
        <v>7</v>
      </c>
      <c r="H105" s="112">
        <f>+H43+H65</f>
        <v>11</v>
      </c>
      <c r="I105" s="112">
        <f>+I43+I65</f>
        <v>11</v>
      </c>
      <c r="J105" s="553"/>
      <c r="K105" s="415"/>
      <c r="L105" s="415"/>
      <c r="M105" s="415"/>
    </row>
    <row r="106" spans="1:14" x14ac:dyDescent="0.25">
      <c r="A106" s="643" t="s">
        <v>126</v>
      </c>
      <c r="B106" s="643"/>
      <c r="C106" s="643"/>
      <c r="D106" s="643"/>
      <c r="E106" s="643"/>
      <c r="F106" s="48"/>
      <c r="G106" s="434"/>
      <c r="H106" s="48"/>
      <c r="I106" s="48"/>
      <c r="J106" s="553"/>
      <c r="K106" s="415"/>
      <c r="L106" s="415"/>
      <c r="M106" s="415"/>
    </row>
    <row r="107" spans="1:14" s="240" customFormat="1" x14ac:dyDescent="0.25">
      <c r="A107" s="628" t="s">
        <v>1023</v>
      </c>
      <c r="B107" s="628"/>
      <c r="C107" s="628"/>
      <c r="D107" s="628"/>
      <c r="E107" s="628"/>
      <c r="F107" s="628"/>
      <c r="G107" s="628"/>
      <c r="H107" s="628"/>
      <c r="I107" s="129"/>
      <c r="J107" s="129"/>
      <c r="K107" s="519"/>
      <c r="L107" s="519"/>
      <c r="M107" s="519"/>
      <c r="N107" s="488"/>
    </row>
  </sheetData>
  <mergeCells count="175">
    <mergeCell ref="L71:L72"/>
    <mergeCell ref="M71:M72"/>
    <mergeCell ref="L67:L68"/>
    <mergeCell ref="L69:L70"/>
    <mergeCell ref="A106:E106"/>
    <mergeCell ref="A97:E97"/>
    <mergeCell ref="A99:E99"/>
    <mergeCell ref="A101:E101"/>
    <mergeCell ref="A95:E95"/>
    <mergeCell ref="A103:E103"/>
    <mergeCell ref="A96:E96"/>
    <mergeCell ref="A94:E94"/>
    <mergeCell ref="B92:E92"/>
    <mergeCell ref="A105:E105"/>
    <mergeCell ref="A104:E104"/>
    <mergeCell ref="A102:E102"/>
    <mergeCell ref="K1:M1"/>
    <mergeCell ref="C91:E91"/>
    <mergeCell ref="A67:A68"/>
    <mergeCell ref="C83:C85"/>
    <mergeCell ref="A15:A16"/>
    <mergeCell ref="C50:M50"/>
    <mergeCell ref="B10:M10"/>
    <mergeCell ref="D21:D23"/>
    <mergeCell ref="J31:J33"/>
    <mergeCell ref="C11:M11"/>
    <mergeCell ref="M15:M16"/>
    <mergeCell ref="D31:D33"/>
    <mergeCell ref="J15:J16"/>
    <mergeCell ref="B19:M19"/>
    <mergeCell ref="C20:M20"/>
    <mergeCell ref="B25:B26"/>
    <mergeCell ref="M80:M82"/>
    <mergeCell ref="A83:A85"/>
    <mergeCell ref="J4:M4"/>
    <mergeCell ref="E4:E8"/>
    <mergeCell ref="J5:J8"/>
    <mergeCell ref="A80:A82"/>
    <mergeCell ref="L80:L82"/>
    <mergeCell ref="C77:M77"/>
    <mergeCell ref="A31:A33"/>
    <mergeCell ref="A69:A70"/>
    <mergeCell ref="B69:B70"/>
    <mergeCell ref="B31:B33"/>
    <mergeCell ref="J43:J45"/>
    <mergeCell ref="C43:C45"/>
    <mergeCell ref="C69:C70"/>
    <mergeCell ref="D69:D70"/>
    <mergeCell ref="J63:J65"/>
    <mergeCell ref="C59:E59"/>
    <mergeCell ref="A57:A58"/>
    <mergeCell ref="D63:D65"/>
    <mergeCell ref="B48:E48"/>
    <mergeCell ref="C47:E47"/>
    <mergeCell ref="C37:M37"/>
    <mergeCell ref="L31:L33"/>
    <mergeCell ref="M67:M68"/>
    <mergeCell ref="M69:M70"/>
    <mergeCell ref="A2:M2"/>
    <mergeCell ref="M38:M39"/>
    <mergeCell ref="B43:B45"/>
    <mergeCell ref="D43:D45"/>
    <mergeCell ref="B28:E28"/>
    <mergeCell ref="B15:B16"/>
    <mergeCell ref="B12:B14"/>
    <mergeCell ref="C78:C79"/>
    <mergeCell ref="C67:C68"/>
    <mergeCell ref="A9:M9"/>
    <mergeCell ref="C4:C8"/>
    <mergeCell ref="D4:D8"/>
    <mergeCell ref="I4:I8"/>
    <mergeCell ref="F4:F8"/>
    <mergeCell ref="D67:D68"/>
    <mergeCell ref="A12:A14"/>
    <mergeCell ref="B49:M49"/>
    <mergeCell ref="M43:M45"/>
    <mergeCell ref="A43:A45"/>
    <mergeCell ref="J13:J14"/>
    <mergeCell ref="A63:A65"/>
    <mergeCell ref="B60:E60"/>
    <mergeCell ref="C36:D36"/>
    <mergeCell ref="L13:L14"/>
    <mergeCell ref="C12:C14"/>
    <mergeCell ref="L38:L39"/>
    <mergeCell ref="L43:L45"/>
    <mergeCell ref="L63:L65"/>
    <mergeCell ref="B61:M61"/>
    <mergeCell ref="C62:M62"/>
    <mergeCell ref="C63:C65"/>
    <mergeCell ref="B63:B65"/>
    <mergeCell ref="B18:E18"/>
    <mergeCell ref="J21:J22"/>
    <mergeCell ref="C27:E27"/>
    <mergeCell ref="B21:B23"/>
    <mergeCell ref="D57:D58"/>
    <mergeCell ref="C57:C58"/>
    <mergeCell ref="B57:B58"/>
    <mergeCell ref="J57:J58"/>
    <mergeCell ref="L57:L58"/>
    <mergeCell ref="M57:M58"/>
    <mergeCell ref="M63:M65"/>
    <mergeCell ref="M21:M22"/>
    <mergeCell ref="C21:C23"/>
    <mergeCell ref="A3:M3"/>
    <mergeCell ref="A4:A8"/>
    <mergeCell ref="B4:B8"/>
    <mergeCell ref="M6:M8"/>
    <mergeCell ref="D12:D14"/>
    <mergeCell ref="D15:D16"/>
    <mergeCell ref="C17:E17"/>
    <mergeCell ref="J38:J39"/>
    <mergeCell ref="C15:C16"/>
    <mergeCell ref="C25:C26"/>
    <mergeCell ref="A25:A26"/>
    <mergeCell ref="B29:M29"/>
    <mergeCell ref="C31:C33"/>
    <mergeCell ref="A21:A23"/>
    <mergeCell ref="M13:M14"/>
    <mergeCell ref="H4:H8"/>
    <mergeCell ref="L6:L8"/>
    <mergeCell ref="D25:D26"/>
    <mergeCell ref="M31:M33"/>
    <mergeCell ref="J25:J26"/>
    <mergeCell ref="M25:M26"/>
    <mergeCell ref="L15:L16"/>
    <mergeCell ref="L21:L22"/>
    <mergeCell ref="L25:L26"/>
    <mergeCell ref="D83:D85"/>
    <mergeCell ref="B83:B85"/>
    <mergeCell ref="J83:J85"/>
    <mergeCell ref="C74:E74"/>
    <mergeCell ref="K57:K58"/>
    <mergeCell ref="K63:K65"/>
    <mergeCell ref="K67:K68"/>
    <mergeCell ref="K69:K70"/>
    <mergeCell ref="K78:K79"/>
    <mergeCell ref="K80:K82"/>
    <mergeCell ref="K83:K85"/>
    <mergeCell ref="B71:B72"/>
    <mergeCell ref="B75:E75"/>
    <mergeCell ref="D71:D72"/>
    <mergeCell ref="C71:C72"/>
    <mergeCell ref="D80:D82"/>
    <mergeCell ref="J80:J82"/>
    <mergeCell ref="D78:D79"/>
    <mergeCell ref="B76:M76"/>
    <mergeCell ref="M78:M79"/>
    <mergeCell ref="C80:C82"/>
    <mergeCell ref="J78:J79"/>
    <mergeCell ref="B78:B79"/>
    <mergeCell ref="L78:L79"/>
    <mergeCell ref="L83:L85"/>
    <mergeCell ref="A71:A72"/>
    <mergeCell ref="J71:J72"/>
    <mergeCell ref="K71:K72"/>
    <mergeCell ref="A107:H107"/>
    <mergeCell ref="G4:G8"/>
    <mergeCell ref="K6:K8"/>
    <mergeCell ref="K13:K14"/>
    <mergeCell ref="K15:K16"/>
    <mergeCell ref="K21:K22"/>
    <mergeCell ref="K25:K26"/>
    <mergeCell ref="K31:K33"/>
    <mergeCell ref="K38:K39"/>
    <mergeCell ref="K43:K45"/>
    <mergeCell ref="J67:J68"/>
    <mergeCell ref="B67:B68"/>
    <mergeCell ref="J69:J70"/>
    <mergeCell ref="B80:B82"/>
    <mergeCell ref="A78:A79"/>
    <mergeCell ref="A98:E98"/>
    <mergeCell ref="A100:E100"/>
    <mergeCell ref="A93:E93"/>
    <mergeCell ref="C30:M30"/>
    <mergeCell ref="M83:M85"/>
  </mergeCells>
  <phoneticPr fontId="17" type="noConversion"/>
  <pageMargins left="0.19685039370078741" right="0.19685039370078741" top="0.19685039370078741" bottom="0.19685039370078741" header="0" footer="0"/>
  <pageSetup paperSize="9" scale="9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71"/>
  <sheetViews>
    <sheetView zoomScaleNormal="100" workbookViewId="0">
      <pane ySplit="8" topLeftCell="A9" activePane="bottomLeft" state="frozen"/>
      <selection activeCell="F27" sqref="F27"/>
      <selection pane="bottomLeft" activeCell="A2" sqref="A2:M2"/>
    </sheetView>
  </sheetViews>
  <sheetFormatPr defaultColWidth="9.109375" defaultRowHeight="13.2" x14ac:dyDescent="0.25"/>
  <cols>
    <col min="1" max="1" width="3.44140625" style="373" customWidth="1"/>
    <col min="2" max="2" width="3.6640625" style="373" customWidth="1"/>
    <col min="3" max="3" width="3.5546875" style="554" customWidth="1"/>
    <col min="4" max="4" width="41.109375" style="373" customWidth="1"/>
    <col min="5" max="5" width="7.109375" style="375" customWidth="1"/>
    <col min="6" max="9" width="12.33203125" style="105" customWidth="1"/>
    <col min="10" max="10" width="29.5546875" style="105" customWidth="1"/>
    <col min="11" max="13" width="5.44140625" style="140" customWidth="1"/>
    <col min="14" max="14" width="6.88671875" style="495" customWidth="1"/>
    <col min="15" max="16384" width="9.109375" style="105"/>
  </cols>
  <sheetData>
    <row r="1" spans="1:14" ht="18" customHeight="1" x14ac:dyDescent="0.25">
      <c r="K1" s="759" t="s">
        <v>896</v>
      </c>
      <c r="L1" s="759"/>
      <c r="M1" s="759"/>
    </row>
    <row r="2" spans="1:14" ht="42.75" customHeight="1" x14ac:dyDescent="0.25">
      <c r="A2" s="856" t="s">
        <v>1071</v>
      </c>
      <c r="B2" s="856"/>
      <c r="C2" s="856"/>
      <c r="D2" s="856"/>
      <c r="E2" s="856"/>
      <c r="F2" s="856"/>
      <c r="G2" s="856"/>
      <c r="H2" s="856"/>
      <c r="I2" s="856"/>
      <c r="J2" s="856"/>
      <c r="K2" s="856"/>
      <c r="L2" s="856"/>
      <c r="M2" s="856"/>
    </row>
    <row r="3" spans="1:14" ht="17.25" customHeight="1" x14ac:dyDescent="0.25">
      <c r="A3" s="555"/>
      <c r="B3" s="555"/>
      <c r="C3" s="555"/>
      <c r="D3" s="555"/>
      <c r="E3" s="556"/>
      <c r="F3" s="557"/>
      <c r="G3" s="557"/>
      <c r="H3" s="557"/>
      <c r="I3" s="557"/>
      <c r="J3" s="790" t="s">
        <v>260</v>
      </c>
      <c r="K3" s="790"/>
      <c r="L3" s="790"/>
      <c r="M3" s="790"/>
    </row>
    <row r="4" spans="1:14" s="137" customFormat="1" ht="23.25" customHeight="1" x14ac:dyDescent="0.25">
      <c r="A4" s="732" t="s">
        <v>148</v>
      </c>
      <c r="B4" s="732" t="s">
        <v>149</v>
      </c>
      <c r="C4" s="732" t="s">
        <v>150</v>
      </c>
      <c r="D4" s="733" t="s">
        <v>151</v>
      </c>
      <c r="E4" s="732" t="s">
        <v>147</v>
      </c>
      <c r="F4" s="723" t="s">
        <v>1069</v>
      </c>
      <c r="G4" s="737" t="s">
        <v>909</v>
      </c>
      <c r="H4" s="723" t="s">
        <v>647</v>
      </c>
      <c r="I4" s="723" t="s">
        <v>731</v>
      </c>
      <c r="J4" s="723" t="s">
        <v>152</v>
      </c>
      <c r="K4" s="723"/>
      <c r="L4" s="723"/>
      <c r="M4" s="723"/>
      <c r="N4" s="496"/>
    </row>
    <row r="5" spans="1:14" s="137" customFormat="1" ht="12.75" hidden="1" customHeight="1" x14ac:dyDescent="0.25">
      <c r="A5" s="732"/>
      <c r="B5" s="732"/>
      <c r="C5" s="732"/>
      <c r="D5" s="733"/>
      <c r="E5" s="732"/>
      <c r="F5" s="723"/>
      <c r="G5" s="737"/>
      <c r="H5" s="723"/>
      <c r="I5" s="723"/>
      <c r="J5" s="723" t="s">
        <v>153</v>
      </c>
      <c r="K5" s="506"/>
      <c r="L5" s="506"/>
      <c r="M5" s="506"/>
      <c r="N5" s="496"/>
    </row>
    <row r="6" spans="1:14" s="137" customFormat="1" ht="15" customHeight="1" x14ac:dyDescent="0.25">
      <c r="A6" s="732"/>
      <c r="B6" s="732"/>
      <c r="C6" s="732"/>
      <c r="D6" s="733"/>
      <c r="E6" s="732"/>
      <c r="F6" s="723"/>
      <c r="G6" s="737"/>
      <c r="H6" s="723"/>
      <c r="I6" s="723"/>
      <c r="J6" s="723"/>
      <c r="K6" s="740" t="s">
        <v>429</v>
      </c>
      <c r="L6" s="740" t="s">
        <v>648</v>
      </c>
      <c r="M6" s="740" t="s">
        <v>732</v>
      </c>
      <c r="N6" s="496"/>
    </row>
    <row r="7" spans="1:14" s="137" customFormat="1" ht="39" customHeight="1" x14ac:dyDescent="0.25">
      <c r="A7" s="732"/>
      <c r="B7" s="732"/>
      <c r="C7" s="732"/>
      <c r="D7" s="733"/>
      <c r="E7" s="732"/>
      <c r="F7" s="723"/>
      <c r="G7" s="737"/>
      <c r="H7" s="723"/>
      <c r="I7" s="723"/>
      <c r="J7" s="723"/>
      <c r="K7" s="740"/>
      <c r="L7" s="740"/>
      <c r="M7" s="740"/>
      <c r="N7" s="496"/>
    </row>
    <row r="8" spans="1:14" s="137" customFormat="1" ht="48.75" customHeight="1" x14ac:dyDescent="0.25">
      <c r="A8" s="732"/>
      <c r="B8" s="732"/>
      <c r="C8" s="732"/>
      <c r="D8" s="733"/>
      <c r="E8" s="732"/>
      <c r="F8" s="723"/>
      <c r="G8" s="737"/>
      <c r="H8" s="723"/>
      <c r="I8" s="723"/>
      <c r="J8" s="723"/>
      <c r="K8" s="740"/>
      <c r="L8" s="740"/>
      <c r="M8" s="740"/>
      <c r="N8" s="496"/>
    </row>
    <row r="9" spans="1:14" s="137" customFormat="1" ht="30.75" customHeight="1" x14ac:dyDescent="0.25">
      <c r="A9" s="756" t="s">
        <v>292</v>
      </c>
      <c r="B9" s="756"/>
      <c r="C9" s="756"/>
      <c r="D9" s="756"/>
      <c r="E9" s="756"/>
      <c r="F9" s="756"/>
      <c r="G9" s="756"/>
      <c r="H9" s="756"/>
      <c r="I9" s="756"/>
      <c r="J9" s="756"/>
      <c r="K9" s="267"/>
      <c r="L9" s="267"/>
      <c r="M9" s="267"/>
      <c r="N9" s="496"/>
    </row>
    <row r="10" spans="1:14" s="137" customFormat="1" ht="15" customHeight="1" x14ac:dyDescent="0.25">
      <c r="A10" s="107" t="s">
        <v>162</v>
      </c>
      <c r="B10" s="771" t="s">
        <v>475</v>
      </c>
      <c r="C10" s="771"/>
      <c r="D10" s="771"/>
      <c r="E10" s="771"/>
      <c r="F10" s="771"/>
      <c r="G10" s="771"/>
      <c r="H10" s="771"/>
      <c r="I10" s="771"/>
      <c r="J10" s="771"/>
      <c r="K10" s="269"/>
      <c r="L10" s="269"/>
      <c r="M10" s="269"/>
      <c r="N10" s="496"/>
    </row>
    <row r="11" spans="1:14" s="137" customFormat="1" ht="18" customHeight="1" x14ac:dyDescent="0.25">
      <c r="A11" s="107" t="s">
        <v>162</v>
      </c>
      <c r="B11" s="298" t="s">
        <v>162</v>
      </c>
      <c r="C11" s="771" t="s">
        <v>272</v>
      </c>
      <c r="D11" s="771"/>
      <c r="E11" s="771"/>
      <c r="F11" s="771"/>
      <c r="G11" s="771"/>
      <c r="H11" s="771"/>
      <c r="I11" s="771"/>
      <c r="J11" s="771"/>
      <c r="K11" s="269"/>
      <c r="L11" s="269"/>
      <c r="M11" s="269"/>
      <c r="N11" s="496"/>
    </row>
    <row r="12" spans="1:14" ht="67.5" customHeight="1" x14ac:dyDescent="0.25">
      <c r="A12" s="704" t="s">
        <v>162</v>
      </c>
      <c r="B12" s="704" t="s">
        <v>162</v>
      </c>
      <c r="C12" s="704" t="s">
        <v>162</v>
      </c>
      <c r="D12" s="303" t="s">
        <v>478</v>
      </c>
      <c r="E12" s="719" t="s">
        <v>2</v>
      </c>
      <c r="F12" s="707">
        <v>75</v>
      </c>
      <c r="G12" s="738">
        <v>75</v>
      </c>
      <c r="H12" s="707">
        <v>90</v>
      </c>
      <c r="I12" s="707">
        <v>70</v>
      </c>
      <c r="J12" s="230" t="s">
        <v>622</v>
      </c>
      <c r="K12" s="231">
        <v>9</v>
      </c>
      <c r="L12" s="231">
        <v>9.5</v>
      </c>
      <c r="M12" s="231">
        <v>9.5</v>
      </c>
      <c r="N12" s="497"/>
    </row>
    <row r="13" spans="1:14" ht="32.25" customHeight="1" x14ac:dyDescent="0.25">
      <c r="A13" s="704"/>
      <c r="B13" s="704"/>
      <c r="C13" s="704"/>
      <c r="D13" s="166" t="s">
        <v>643</v>
      </c>
      <c r="E13" s="775"/>
      <c r="F13" s="852"/>
      <c r="G13" s="853"/>
      <c r="H13" s="852"/>
      <c r="I13" s="852"/>
      <c r="J13" s="727" t="s">
        <v>254</v>
      </c>
      <c r="K13" s="841">
        <v>4</v>
      </c>
      <c r="L13" s="841">
        <v>4</v>
      </c>
      <c r="M13" s="841">
        <v>4</v>
      </c>
      <c r="N13" s="497"/>
    </row>
    <row r="14" spans="1:14" ht="26.25" customHeight="1" x14ac:dyDescent="0.25">
      <c r="A14" s="704"/>
      <c r="B14" s="704"/>
      <c r="C14" s="704"/>
      <c r="D14" s="166" t="s">
        <v>479</v>
      </c>
      <c r="E14" s="775"/>
      <c r="F14" s="852"/>
      <c r="G14" s="853"/>
      <c r="H14" s="852"/>
      <c r="I14" s="852"/>
      <c r="J14" s="727"/>
      <c r="K14" s="841"/>
      <c r="L14" s="841"/>
      <c r="M14" s="841"/>
      <c r="N14" s="497"/>
    </row>
    <row r="15" spans="1:14" ht="68.25" customHeight="1" x14ac:dyDescent="0.25">
      <c r="A15" s="704"/>
      <c r="B15" s="704"/>
      <c r="C15" s="704"/>
      <c r="D15" s="166" t="s">
        <v>481</v>
      </c>
      <c r="E15" s="719" t="s">
        <v>14</v>
      </c>
      <c r="F15" s="857">
        <v>3</v>
      </c>
      <c r="G15" s="738">
        <v>3</v>
      </c>
      <c r="H15" s="857">
        <v>3</v>
      </c>
      <c r="I15" s="857">
        <v>3</v>
      </c>
      <c r="J15" s="230" t="s">
        <v>644</v>
      </c>
      <c r="K15" s="231">
        <v>160</v>
      </c>
      <c r="L15" s="231">
        <v>160</v>
      </c>
      <c r="M15" s="231">
        <v>160</v>
      </c>
      <c r="N15" s="497"/>
    </row>
    <row r="16" spans="1:14" ht="28.5" customHeight="1" x14ac:dyDescent="0.25">
      <c r="A16" s="704"/>
      <c r="B16" s="704"/>
      <c r="C16" s="704"/>
      <c r="D16" s="166" t="s">
        <v>599</v>
      </c>
      <c r="E16" s="775"/>
      <c r="F16" s="858"/>
      <c r="G16" s="853"/>
      <c r="H16" s="858"/>
      <c r="I16" s="858"/>
      <c r="J16" s="230" t="s">
        <v>255</v>
      </c>
      <c r="K16" s="231">
        <v>4</v>
      </c>
      <c r="L16" s="231">
        <v>4</v>
      </c>
      <c r="M16" s="231">
        <v>4</v>
      </c>
      <c r="N16" s="497"/>
    </row>
    <row r="17" spans="1:14" ht="33" customHeight="1" x14ac:dyDescent="0.25">
      <c r="A17" s="704"/>
      <c r="B17" s="704"/>
      <c r="C17" s="704"/>
      <c r="D17" s="166" t="s">
        <v>480</v>
      </c>
      <c r="E17" s="720"/>
      <c r="F17" s="859"/>
      <c r="G17" s="739"/>
      <c r="H17" s="859"/>
      <c r="I17" s="859"/>
      <c r="J17" s="230" t="s">
        <v>768</v>
      </c>
      <c r="K17" s="231">
        <v>1000</v>
      </c>
      <c r="L17" s="231">
        <v>500</v>
      </c>
      <c r="M17" s="231">
        <v>500</v>
      </c>
      <c r="N17" s="497"/>
    </row>
    <row r="18" spans="1:14" ht="17.25" customHeight="1" x14ac:dyDescent="0.25">
      <c r="A18" s="211" t="s">
        <v>162</v>
      </c>
      <c r="B18" s="204" t="s">
        <v>162</v>
      </c>
      <c r="C18" s="730" t="s">
        <v>154</v>
      </c>
      <c r="D18" s="730"/>
      <c r="E18" s="730"/>
      <c r="F18" s="356">
        <f>SUM(F12:F17)</f>
        <v>78</v>
      </c>
      <c r="G18" s="356">
        <f>SUM(G12:G17)</f>
        <v>78</v>
      </c>
      <c r="H18" s="356">
        <f>SUM(H12:H17)</f>
        <v>93</v>
      </c>
      <c r="I18" s="356">
        <f>SUM(I12:I17)</f>
        <v>73</v>
      </c>
      <c r="J18" s="335"/>
      <c r="K18" s="330"/>
      <c r="L18" s="330"/>
      <c r="M18" s="330"/>
      <c r="N18" s="497"/>
    </row>
    <row r="19" spans="1:14" ht="17.25" customHeight="1" x14ac:dyDescent="0.25">
      <c r="A19" s="107" t="s">
        <v>162</v>
      </c>
      <c r="B19" s="730" t="s">
        <v>155</v>
      </c>
      <c r="C19" s="730"/>
      <c r="D19" s="730"/>
      <c r="E19" s="730"/>
      <c r="F19" s="356">
        <f t="shared" ref="F19:I19" si="0">+F18</f>
        <v>78</v>
      </c>
      <c r="G19" s="356">
        <f t="shared" ref="G19" si="1">+G18</f>
        <v>78</v>
      </c>
      <c r="H19" s="356">
        <f t="shared" si="0"/>
        <v>93</v>
      </c>
      <c r="I19" s="356">
        <f t="shared" si="0"/>
        <v>73</v>
      </c>
      <c r="J19" s="335"/>
      <c r="K19" s="330"/>
      <c r="L19" s="330"/>
      <c r="M19" s="330"/>
      <c r="N19" s="497"/>
    </row>
    <row r="20" spans="1:14" ht="17.25" customHeight="1" x14ac:dyDescent="0.25">
      <c r="A20" s="107" t="s">
        <v>163</v>
      </c>
      <c r="B20" s="771" t="s">
        <v>482</v>
      </c>
      <c r="C20" s="771"/>
      <c r="D20" s="771"/>
      <c r="E20" s="771"/>
      <c r="F20" s="771"/>
      <c r="G20" s="771"/>
      <c r="H20" s="771"/>
      <c r="I20" s="771"/>
      <c r="J20" s="771"/>
      <c r="K20" s="330"/>
      <c r="L20" s="330"/>
      <c r="M20" s="330"/>
      <c r="N20" s="497"/>
    </row>
    <row r="21" spans="1:14" ht="21.75" customHeight="1" x14ac:dyDescent="0.25">
      <c r="A21" s="107" t="s">
        <v>163</v>
      </c>
      <c r="B21" s="298" t="s">
        <v>162</v>
      </c>
      <c r="C21" s="771" t="s">
        <v>472</v>
      </c>
      <c r="D21" s="771"/>
      <c r="E21" s="771"/>
      <c r="F21" s="771"/>
      <c r="G21" s="771"/>
      <c r="H21" s="771"/>
      <c r="I21" s="771"/>
      <c r="J21" s="771"/>
      <c r="K21" s="269"/>
      <c r="L21" s="269"/>
      <c r="M21" s="269"/>
      <c r="N21" s="497"/>
    </row>
    <row r="22" spans="1:14" ht="72.75" customHeight="1" x14ac:dyDescent="0.25">
      <c r="A22" s="327" t="s">
        <v>163</v>
      </c>
      <c r="B22" s="327" t="s">
        <v>163</v>
      </c>
      <c r="C22" s="327" t="s">
        <v>162</v>
      </c>
      <c r="D22" s="204" t="s">
        <v>75</v>
      </c>
      <c r="E22" s="335" t="s">
        <v>2</v>
      </c>
      <c r="F22" s="83">
        <v>3</v>
      </c>
      <c r="G22" s="429">
        <v>3</v>
      </c>
      <c r="H22" s="83">
        <v>3</v>
      </c>
      <c r="I22" s="83">
        <v>3</v>
      </c>
      <c r="J22" s="230" t="s">
        <v>1107</v>
      </c>
      <c r="K22" s="231">
        <v>3</v>
      </c>
      <c r="L22" s="231">
        <v>3</v>
      </c>
      <c r="M22" s="231">
        <v>3</v>
      </c>
      <c r="N22" s="497"/>
    </row>
    <row r="23" spans="1:14" ht="42" customHeight="1" x14ac:dyDescent="0.25">
      <c r="A23" s="327" t="s">
        <v>163</v>
      </c>
      <c r="B23" s="327" t="s">
        <v>163</v>
      </c>
      <c r="C23" s="327" t="s">
        <v>163</v>
      </c>
      <c r="D23" s="204" t="s">
        <v>304</v>
      </c>
      <c r="E23" s="335" t="s">
        <v>2</v>
      </c>
      <c r="F23" s="83">
        <v>3</v>
      </c>
      <c r="G23" s="429">
        <v>3</v>
      </c>
      <c r="H23" s="83">
        <v>3</v>
      </c>
      <c r="I23" s="83">
        <v>3</v>
      </c>
      <c r="J23" s="230" t="s">
        <v>305</v>
      </c>
      <c r="K23" s="231">
        <v>3</v>
      </c>
      <c r="L23" s="231">
        <v>3</v>
      </c>
      <c r="M23" s="231">
        <v>3</v>
      </c>
      <c r="N23" s="497"/>
    </row>
    <row r="24" spans="1:14" ht="21.75" customHeight="1" x14ac:dyDescent="0.25">
      <c r="A24" s="704" t="s">
        <v>163</v>
      </c>
      <c r="B24" s="704" t="s">
        <v>162</v>
      </c>
      <c r="C24" s="704" t="s">
        <v>164</v>
      </c>
      <c r="D24" s="727" t="s">
        <v>273</v>
      </c>
      <c r="E24" s="328" t="s">
        <v>2</v>
      </c>
      <c r="F24" s="108">
        <v>45</v>
      </c>
      <c r="G24" s="427">
        <v>45</v>
      </c>
      <c r="H24" s="108">
        <v>40</v>
      </c>
      <c r="I24" s="108">
        <v>40</v>
      </c>
      <c r="J24" s="727" t="s">
        <v>1108</v>
      </c>
      <c r="K24" s="841">
        <v>4</v>
      </c>
      <c r="L24" s="841">
        <v>3</v>
      </c>
      <c r="M24" s="841">
        <v>3</v>
      </c>
      <c r="N24" s="497"/>
    </row>
    <row r="25" spans="1:14" ht="19.5" customHeight="1" x14ac:dyDescent="0.25">
      <c r="A25" s="704"/>
      <c r="B25" s="704"/>
      <c r="C25" s="704"/>
      <c r="D25" s="727"/>
      <c r="E25" s="328" t="s">
        <v>14</v>
      </c>
      <c r="F25" s="108">
        <v>10</v>
      </c>
      <c r="G25" s="427">
        <v>10</v>
      </c>
      <c r="H25" s="108">
        <v>10</v>
      </c>
      <c r="I25" s="108">
        <v>10</v>
      </c>
      <c r="J25" s="727"/>
      <c r="K25" s="841"/>
      <c r="L25" s="841"/>
      <c r="M25" s="841"/>
      <c r="N25" s="497"/>
    </row>
    <row r="26" spans="1:14" ht="37.5" customHeight="1" x14ac:dyDescent="0.25">
      <c r="A26" s="327" t="s">
        <v>163</v>
      </c>
      <c r="B26" s="327" t="s">
        <v>162</v>
      </c>
      <c r="C26" s="327" t="s">
        <v>165</v>
      </c>
      <c r="D26" s="299" t="s">
        <v>347</v>
      </c>
      <c r="E26" s="299" t="s">
        <v>2</v>
      </c>
      <c r="F26" s="558">
        <v>45</v>
      </c>
      <c r="G26" s="559">
        <v>45</v>
      </c>
      <c r="H26" s="558">
        <v>50</v>
      </c>
      <c r="I26" s="558">
        <v>50</v>
      </c>
      <c r="J26" s="230" t="s">
        <v>143</v>
      </c>
      <c r="K26" s="231">
        <v>4</v>
      </c>
      <c r="L26" s="231">
        <v>4</v>
      </c>
      <c r="M26" s="231">
        <v>4</v>
      </c>
      <c r="N26" s="497"/>
    </row>
    <row r="27" spans="1:14" ht="25.5" customHeight="1" x14ac:dyDescent="0.25">
      <c r="A27" s="717" t="s">
        <v>163</v>
      </c>
      <c r="B27" s="717" t="s">
        <v>162</v>
      </c>
      <c r="C27" s="717" t="s">
        <v>166</v>
      </c>
      <c r="D27" s="776" t="s">
        <v>328</v>
      </c>
      <c r="E27" s="299" t="s">
        <v>2</v>
      </c>
      <c r="F27" s="83">
        <v>0</v>
      </c>
      <c r="G27" s="429">
        <v>0</v>
      </c>
      <c r="H27" s="83">
        <v>0</v>
      </c>
      <c r="I27" s="83">
        <v>0</v>
      </c>
      <c r="J27" s="761" t="s">
        <v>418</v>
      </c>
      <c r="K27" s="721">
        <v>100</v>
      </c>
      <c r="L27" s="721"/>
      <c r="M27" s="721"/>
      <c r="N27" s="497"/>
    </row>
    <row r="28" spans="1:14" ht="25.5" customHeight="1" x14ac:dyDescent="0.25">
      <c r="A28" s="770"/>
      <c r="B28" s="770"/>
      <c r="C28" s="770"/>
      <c r="D28" s="855"/>
      <c r="E28" s="299" t="s">
        <v>4</v>
      </c>
      <c r="F28" s="83">
        <v>25.5</v>
      </c>
      <c r="G28" s="429">
        <v>25.5</v>
      </c>
      <c r="H28" s="83">
        <v>0</v>
      </c>
      <c r="I28" s="83">
        <v>0</v>
      </c>
      <c r="J28" s="860"/>
      <c r="K28" s="842"/>
      <c r="L28" s="842"/>
      <c r="M28" s="842"/>
      <c r="N28" s="497"/>
    </row>
    <row r="29" spans="1:14" ht="21.75" customHeight="1" x14ac:dyDescent="0.25">
      <c r="A29" s="744" t="s">
        <v>163</v>
      </c>
      <c r="B29" s="744" t="s">
        <v>162</v>
      </c>
      <c r="C29" s="744" t="s">
        <v>167</v>
      </c>
      <c r="D29" s="727" t="s">
        <v>1109</v>
      </c>
      <c r="E29" s="299" t="s">
        <v>2</v>
      </c>
      <c r="F29" s="108">
        <v>112.5</v>
      </c>
      <c r="G29" s="427">
        <v>112.5</v>
      </c>
      <c r="H29" s="108">
        <v>0</v>
      </c>
      <c r="I29" s="108">
        <v>0</v>
      </c>
      <c r="J29" s="727" t="s">
        <v>343</v>
      </c>
      <c r="K29" s="841">
        <v>1</v>
      </c>
      <c r="L29" s="841"/>
      <c r="M29" s="841"/>
      <c r="N29" s="497"/>
    </row>
    <row r="30" spans="1:14" ht="24.75" customHeight="1" x14ac:dyDescent="0.25">
      <c r="A30" s="744"/>
      <c r="B30" s="744"/>
      <c r="C30" s="744"/>
      <c r="D30" s="727"/>
      <c r="E30" s="299" t="s">
        <v>4</v>
      </c>
      <c r="F30" s="108">
        <v>236.5</v>
      </c>
      <c r="G30" s="427">
        <v>236.5</v>
      </c>
      <c r="H30" s="108">
        <v>0</v>
      </c>
      <c r="I30" s="108">
        <v>0</v>
      </c>
      <c r="J30" s="727"/>
      <c r="K30" s="841"/>
      <c r="L30" s="841"/>
      <c r="M30" s="841"/>
      <c r="N30" s="497"/>
    </row>
    <row r="31" spans="1:14" ht="27" customHeight="1" x14ac:dyDescent="0.25">
      <c r="A31" s="327" t="s">
        <v>163</v>
      </c>
      <c r="B31" s="327" t="s">
        <v>162</v>
      </c>
      <c r="C31" s="327" t="s">
        <v>168</v>
      </c>
      <c r="D31" s="299" t="s">
        <v>274</v>
      </c>
      <c r="E31" s="560" t="s">
        <v>2</v>
      </c>
      <c r="F31" s="108">
        <v>30</v>
      </c>
      <c r="G31" s="427">
        <v>30</v>
      </c>
      <c r="H31" s="108">
        <v>40</v>
      </c>
      <c r="I31" s="108">
        <v>0</v>
      </c>
      <c r="J31" s="230" t="s">
        <v>352</v>
      </c>
      <c r="K31" s="231"/>
      <c r="L31" s="231">
        <v>1</v>
      </c>
      <c r="M31" s="231"/>
      <c r="N31" s="497"/>
    </row>
    <row r="32" spans="1:14" ht="31.5" customHeight="1" x14ac:dyDescent="0.25">
      <c r="A32" s="297" t="s">
        <v>163</v>
      </c>
      <c r="B32" s="297" t="s">
        <v>162</v>
      </c>
      <c r="C32" s="297" t="s">
        <v>169</v>
      </c>
      <c r="D32" s="299" t="s">
        <v>247</v>
      </c>
      <c r="E32" s="561" t="s">
        <v>2</v>
      </c>
      <c r="F32" s="108">
        <v>0</v>
      </c>
      <c r="G32" s="427">
        <v>0</v>
      </c>
      <c r="H32" s="108">
        <v>10</v>
      </c>
      <c r="I32" s="108">
        <v>10</v>
      </c>
      <c r="J32" s="299" t="s">
        <v>396</v>
      </c>
      <c r="K32" s="231"/>
      <c r="L32" s="231">
        <v>3</v>
      </c>
      <c r="M32" s="231">
        <v>3</v>
      </c>
      <c r="N32" s="497"/>
    </row>
    <row r="33" spans="1:14" ht="42.75" customHeight="1" x14ac:dyDescent="0.25">
      <c r="A33" s="331" t="s">
        <v>163</v>
      </c>
      <c r="B33" s="331" t="s">
        <v>162</v>
      </c>
      <c r="C33" s="331" t="s">
        <v>170</v>
      </c>
      <c r="D33" s="301" t="s">
        <v>576</v>
      </c>
      <c r="E33" s="299" t="s">
        <v>2</v>
      </c>
      <c r="F33" s="108">
        <v>31</v>
      </c>
      <c r="G33" s="427">
        <v>31</v>
      </c>
      <c r="H33" s="108">
        <v>20</v>
      </c>
      <c r="I33" s="108">
        <v>20</v>
      </c>
      <c r="J33" s="301" t="s">
        <v>695</v>
      </c>
      <c r="K33" s="300" t="s">
        <v>891</v>
      </c>
      <c r="L33" s="300" t="s">
        <v>784</v>
      </c>
      <c r="M33" s="300" t="s">
        <v>784</v>
      </c>
      <c r="N33" s="497"/>
    </row>
    <row r="34" spans="1:14" ht="27" customHeight="1" x14ac:dyDescent="0.25">
      <c r="A34" s="744" t="s">
        <v>163</v>
      </c>
      <c r="B34" s="744" t="s">
        <v>162</v>
      </c>
      <c r="C34" s="744" t="s">
        <v>171</v>
      </c>
      <c r="D34" s="727" t="s">
        <v>664</v>
      </c>
      <c r="E34" s="299" t="s">
        <v>2</v>
      </c>
      <c r="F34" s="108">
        <v>40</v>
      </c>
      <c r="G34" s="427">
        <v>40</v>
      </c>
      <c r="H34" s="108">
        <v>20</v>
      </c>
      <c r="I34" s="108">
        <v>0</v>
      </c>
      <c r="J34" s="847" t="s">
        <v>198</v>
      </c>
      <c r="K34" s="843">
        <v>1</v>
      </c>
      <c r="L34" s="843">
        <v>2</v>
      </c>
      <c r="M34" s="845"/>
      <c r="N34" s="497"/>
    </row>
    <row r="35" spans="1:14" ht="27" customHeight="1" x14ac:dyDescent="0.25">
      <c r="A35" s="744"/>
      <c r="B35" s="744"/>
      <c r="C35" s="744"/>
      <c r="D35" s="727"/>
      <c r="E35" s="299" t="s">
        <v>5</v>
      </c>
      <c r="F35" s="108">
        <v>100</v>
      </c>
      <c r="G35" s="427">
        <v>100</v>
      </c>
      <c r="H35" s="108">
        <v>40</v>
      </c>
      <c r="I35" s="108">
        <v>0</v>
      </c>
      <c r="J35" s="847"/>
      <c r="K35" s="844"/>
      <c r="L35" s="844"/>
      <c r="M35" s="846"/>
      <c r="N35" s="497"/>
    </row>
    <row r="36" spans="1:14" ht="48.75" customHeight="1" x14ac:dyDescent="0.25">
      <c r="A36" s="297" t="s">
        <v>163</v>
      </c>
      <c r="B36" s="297" t="s">
        <v>162</v>
      </c>
      <c r="C36" s="297" t="s">
        <v>172</v>
      </c>
      <c r="D36" s="299" t="s">
        <v>660</v>
      </c>
      <c r="E36" s="328" t="s">
        <v>2</v>
      </c>
      <c r="F36" s="562">
        <v>6</v>
      </c>
      <c r="G36" s="563">
        <v>14</v>
      </c>
      <c r="H36" s="562">
        <v>3</v>
      </c>
      <c r="I36" s="562">
        <v>3</v>
      </c>
      <c r="J36" s="564" t="s">
        <v>804</v>
      </c>
      <c r="K36" s="297" t="s">
        <v>920</v>
      </c>
      <c r="L36" s="297" t="s">
        <v>772</v>
      </c>
      <c r="M36" s="297" t="s">
        <v>772</v>
      </c>
      <c r="N36" s="497"/>
    </row>
    <row r="37" spans="1:14" ht="54" customHeight="1" x14ac:dyDescent="0.25">
      <c r="A37" s="327" t="s">
        <v>163</v>
      </c>
      <c r="B37" s="327" t="s">
        <v>162</v>
      </c>
      <c r="C37" s="327" t="s">
        <v>173</v>
      </c>
      <c r="D37" s="299" t="s">
        <v>782</v>
      </c>
      <c r="E37" s="560" t="s">
        <v>2</v>
      </c>
      <c r="F37" s="108">
        <v>12</v>
      </c>
      <c r="G37" s="427">
        <v>2</v>
      </c>
      <c r="H37" s="108">
        <v>10</v>
      </c>
      <c r="I37" s="108">
        <v>10</v>
      </c>
      <c r="J37" s="299" t="s">
        <v>783</v>
      </c>
      <c r="K37" s="297" t="s">
        <v>784</v>
      </c>
      <c r="L37" s="297" t="s">
        <v>784</v>
      </c>
      <c r="M37" s="297" t="s">
        <v>784</v>
      </c>
      <c r="N37" s="497"/>
    </row>
    <row r="38" spans="1:14" ht="47.25" customHeight="1" x14ac:dyDescent="0.25">
      <c r="A38" s="327" t="s">
        <v>163</v>
      </c>
      <c r="B38" s="327" t="s">
        <v>162</v>
      </c>
      <c r="C38" s="327" t="s">
        <v>21</v>
      </c>
      <c r="D38" s="299" t="s">
        <v>314</v>
      </c>
      <c r="E38" s="560" t="s">
        <v>2</v>
      </c>
      <c r="F38" s="108">
        <v>0</v>
      </c>
      <c r="G38" s="427">
        <v>0</v>
      </c>
      <c r="H38" s="108">
        <v>80</v>
      </c>
      <c r="I38" s="108">
        <v>0</v>
      </c>
      <c r="J38" s="299" t="s">
        <v>413</v>
      </c>
      <c r="K38" s="297"/>
      <c r="L38" s="297" t="s">
        <v>206</v>
      </c>
      <c r="M38" s="297"/>
      <c r="N38" s="497"/>
    </row>
    <row r="39" spans="1:14" ht="51" customHeight="1" x14ac:dyDescent="0.25">
      <c r="A39" s="297" t="s">
        <v>163</v>
      </c>
      <c r="B39" s="297" t="s">
        <v>162</v>
      </c>
      <c r="C39" s="297" t="s">
        <v>3</v>
      </c>
      <c r="D39" s="299" t="s">
        <v>1110</v>
      </c>
      <c r="E39" s="561" t="s">
        <v>2</v>
      </c>
      <c r="F39" s="108">
        <v>15</v>
      </c>
      <c r="G39" s="427">
        <v>25</v>
      </c>
      <c r="H39" s="108">
        <v>15</v>
      </c>
      <c r="I39" s="108">
        <v>15</v>
      </c>
      <c r="J39" s="230" t="s">
        <v>306</v>
      </c>
      <c r="K39" s="231">
        <v>1</v>
      </c>
      <c r="L39" s="231">
        <v>1</v>
      </c>
      <c r="M39" s="231">
        <v>1</v>
      </c>
      <c r="N39" s="497"/>
    </row>
    <row r="40" spans="1:14" ht="42.75" customHeight="1" x14ac:dyDescent="0.25">
      <c r="A40" s="300" t="s">
        <v>163</v>
      </c>
      <c r="B40" s="300" t="s">
        <v>162</v>
      </c>
      <c r="C40" s="300" t="s">
        <v>10</v>
      </c>
      <c r="D40" s="301" t="s">
        <v>1111</v>
      </c>
      <c r="E40" s="561" t="s">
        <v>2</v>
      </c>
      <c r="F40" s="108">
        <v>40</v>
      </c>
      <c r="G40" s="427">
        <v>40</v>
      </c>
      <c r="H40" s="108">
        <v>115</v>
      </c>
      <c r="I40" s="108">
        <v>0</v>
      </c>
      <c r="J40" s="301" t="s">
        <v>511</v>
      </c>
      <c r="K40" s="293"/>
      <c r="L40" s="293">
        <v>1</v>
      </c>
      <c r="M40" s="293"/>
      <c r="N40" s="497"/>
    </row>
    <row r="41" spans="1:14" ht="27" customHeight="1" x14ac:dyDescent="0.25">
      <c r="A41" s="725" t="s">
        <v>163</v>
      </c>
      <c r="B41" s="725" t="s">
        <v>162</v>
      </c>
      <c r="C41" s="725" t="s">
        <v>6</v>
      </c>
      <c r="D41" s="727" t="s">
        <v>786</v>
      </c>
      <c r="E41" s="561" t="s">
        <v>2</v>
      </c>
      <c r="F41" s="108">
        <v>20</v>
      </c>
      <c r="G41" s="427">
        <v>20</v>
      </c>
      <c r="H41" s="108">
        <v>10</v>
      </c>
      <c r="I41" s="108">
        <v>50</v>
      </c>
      <c r="J41" s="761" t="s">
        <v>825</v>
      </c>
      <c r="K41" s="721" t="s">
        <v>826</v>
      </c>
      <c r="L41" s="721" t="s">
        <v>827</v>
      </c>
      <c r="M41" s="721" t="s">
        <v>828</v>
      </c>
      <c r="N41" s="497"/>
    </row>
    <row r="42" spans="1:14" ht="27.75" customHeight="1" x14ac:dyDescent="0.25">
      <c r="A42" s="726"/>
      <c r="B42" s="726"/>
      <c r="C42" s="726"/>
      <c r="D42" s="727"/>
      <c r="E42" s="561" t="s">
        <v>5</v>
      </c>
      <c r="F42" s="108">
        <v>41</v>
      </c>
      <c r="G42" s="427">
        <v>41</v>
      </c>
      <c r="H42" s="108">
        <v>25</v>
      </c>
      <c r="I42" s="108">
        <v>100</v>
      </c>
      <c r="J42" s="762"/>
      <c r="K42" s="722"/>
      <c r="L42" s="722"/>
      <c r="M42" s="722"/>
      <c r="N42" s="497"/>
    </row>
    <row r="43" spans="1:14" s="141" customFormat="1" ht="50.25" customHeight="1" x14ac:dyDescent="0.25">
      <c r="A43" s="297" t="s">
        <v>163</v>
      </c>
      <c r="B43" s="297" t="s">
        <v>162</v>
      </c>
      <c r="C43" s="297" t="s">
        <v>7</v>
      </c>
      <c r="D43" s="303" t="s">
        <v>787</v>
      </c>
      <c r="E43" s="303" t="s">
        <v>2</v>
      </c>
      <c r="F43" s="83">
        <v>40</v>
      </c>
      <c r="G43" s="429">
        <v>40</v>
      </c>
      <c r="H43" s="83">
        <v>0</v>
      </c>
      <c r="I43" s="83">
        <v>0</v>
      </c>
      <c r="J43" s="230" t="s">
        <v>788</v>
      </c>
      <c r="K43" s="230">
        <v>2</v>
      </c>
      <c r="L43" s="230"/>
      <c r="M43" s="230"/>
      <c r="N43" s="497"/>
    </row>
    <row r="44" spans="1:14" s="272" customFormat="1" ht="53.25" customHeight="1" x14ac:dyDescent="0.25">
      <c r="A44" s="297" t="s">
        <v>163</v>
      </c>
      <c r="B44" s="297" t="s">
        <v>162</v>
      </c>
      <c r="C44" s="297" t="s">
        <v>8</v>
      </c>
      <c r="D44" s="303" t="s">
        <v>1112</v>
      </c>
      <c r="E44" s="303" t="s">
        <v>2</v>
      </c>
      <c r="F44" s="83">
        <v>40</v>
      </c>
      <c r="G44" s="429">
        <v>26</v>
      </c>
      <c r="H44" s="83">
        <v>40</v>
      </c>
      <c r="I44" s="83">
        <v>40</v>
      </c>
      <c r="J44" s="230" t="s">
        <v>892</v>
      </c>
      <c r="K44" s="230">
        <v>1</v>
      </c>
      <c r="L44" s="230">
        <v>2</v>
      </c>
      <c r="M44" s="230">
        <v>2</v>
      </c>
      <c r="N44" s="497"/>
    </row>
    <row r="45" spans="1:14" ht="24.75" customHeight="1" x14ac:dyDescent="0.25">
      <c r="A45" s="107" t="s">
        <v>163</v>
      </c>
      <c r="B45" s="298" t="s">
        <v>162</v>
      </c>
      <c r="C45" s="730" t="s">
        <v>154</v>
      </c>
      <c r="D45" s="730"/>
      <c r="E45" s="730"/>
      <c r="F45" s="130">
        <f t="shared" ref="F45:I45" si="2">SUM(F22:F44)</f>
        <v>895.5</v>
      </c>
      <c r="G45" s="130">
        <f t="shared" ref="G45" si="3">SUM(G22:G44)</f>
        <v>889.5</v>
      </c>
      <c r="H45" s="130">
        <f t="shared" si="2"/>
        <v>534</v>
      </c>
      <c r="I45" s="130">
        <f t="shared" si="2"/>
        <v>354</v>
      </c>
      <c r="J45" s="335"/>
      <c r="K45" s="330"/>
      <c r="L45" s="330"/>
      <c r="M45" s="330"/>
      <c r="N45" s="497"/>
    </row>
    <row r="46" spans="1:14" ht="23.25" customHeight="1" x14ac:dyDescent="0.25">
      <c r="A46" s="107" t="s">
        <v>163</v>
      </c>
      <c r="B46" s="298" t="s">
        <v>163</v>
      </c>
      <c r="C46" s="763" t="s">
        <v>346</v>
      </c>
      <c r="D46" s="764"/>
      <c r="E46" s="764"/>
      <c r="F46" s="764"/>
      <c r="G46" s="764"/>
      <c r="H46" s="764"/>
      <c r="I46" s="764"/>
      <c r="J46" s="765"/>
      <c r="K46" s="330"/>
      <c r="L46" s="330"/>
      <c r="M46" s="330"/>
      <c r="N46" s="497"/>
    </row>
    <row r="47" spans="1:14" ht="28.5" customHeight="1" x14ac:dyDescent="0.25">
      <c r="A47" s="848" t="s">
        <v>163</v>
      </c>
      <c r="B47" s="848" t="s">
        <v>163</v>
      </c>
      <c r="C47" s="848" t="s">
        <v>162</v>
      </c>
      <c r="D47" s="727" t="s">
        <v>829</v>
      </c>
      <c r="E47" s="328" t="s">
        <v>2</v>
      </c>
      <c r="F47" s="83">
        <v>130</v>
      </c>
      <c r="G47" s="429">
        <v>130</v>
      </c>
      <c r="H47" s="83">
        <v>30</v>
      </c>
      <c r="I47" s="83">
        <v>0</v>
      </c>
      <c r="J47" s="755" t="s">
        <v>822</v>
      </c>
      <c r="K47" s="841">
        <v>100</v>
      </c>
      <c r="L47" s="744" t="s">
        <v>200</v>
      </c>
      <c r="M47" s="744"/>
      <c r="N47" s="510"/>
    </row>
    <row r="48" spans="1:14" ht="27" customHeight="1" x14ac:dyDescent="0.25">
      <c r="A48" s="848"/>
      <c r="B48" s="848"/>
      <c r="C48" s="848"/>
      <c r="D48" s="727"/>
      <c r="E48" s="299" t="s">
        <v>5</v>
      </c>
      <c r="F48" s="83">
        <v>0</v>
      </c>
      <c r="G48" s="429">
        <v>0</v>
      </c>
      <c r="H48" s="83">
        <v>0</v>
      </c>
      <c r="I48" s="83">
        <v>0</v>
      </c>
      <c r="J48" s="755"/>
      <c r="K48" s="744"/>
      <c r="L48" s="744"/>
      <c r="M48" s="744"/>
      <c r="N48" s="497"/>
    </row>
    <row r="49" spans="1:14" ht="18.75" customHeight="1" x14ac:dyDescent="0.25">
      <c r="A49" s="744" t="s">
        <v>163</v>
      </c>
      <c r="B49" s="744" t="s">
        <v>163</v>
      </c>
      <c r="C49" s="744" t="s">
        <v>163</v>
      </c>
      <c r="D49" s="727" t="s">
        <v>412</v>
      </c>
      <c r="E49" s="299" t="s">
        <v>2</v>
      </c>
      <c r="F49" s="83">
        <v>3.5</v>
      </c>
      <c r="G49" s="429">
        <v>3.5</v>
      </c>
      <c r="H49" s="83">
        <v>0</v>
      </c>
      <c r="I49" s="83">
        <v>0</v>
      </c>
      <c r="J49" s="727" t="s">
        <v>1064</v>
      </c>
      <c r="K49" s="841">
        <v>2</v>
      </c>
      <c r="L49" s="841"/>
      <c r="M49" s="841"/>
      <c r="N49" s="497"/>
    </row>
    <row r="50" spans="1:14" ht="18.75" customHeight="1" x14ac:dyDescent="0.25">
      <c r="A50" s="744"/>
      <c r="B50" s="744"/>
      <c r="C50" s="744"/>
      <c r="D50" s="727"/>
      <c r="E50" s="299" t="s">
        <v>4</v>
      </c>
      <c r="F50" s="83">
        <v>33</v>
      </c>
      <c r="G50" s="429">
        <v>37.1</v>
      </c>
      <c r="H50" s="83">
        <v>0</v>
      </c>
      <c r="I50" s="83">
        <v>0</v>
      </c>
      <c r="J50" s="727"/>
      <c r="K50" s="841"/>
      <c r="L50" s="841"/>
      <c r="M50" s="841"/>
      <c r="N50" s="497"/>
    </row>
    <row r="51" spans="1:14" ht="18.75" customHeight="1" x14ac:dyDescent="0.25">
      <c r="A51" s="744"/>
      <c r="B51" s="744"/>
      <c r="C51" s="744"/>
      <c r="D51" s="727"/>
      <c r="E51" s="299" t="s">
        <v>0</v>
      </c>
      <c r="F51" s="83">
        <v>3.5</v>
      </c>
      <c r="G51" s="429">
        <v>3.5</v>
      </c>
      <c r="H51" s="83">
        <v>0</v>
      </c>
      <c r="I51" s="83">
        <v>0</v>
      </c>
      <c r="J51" s="727"/>
      <c r="K51" s="841"/>
      <c r="L51" s="841"/>
      <c r="M51" s="841"/>
      <c r="N51" s="497"/>
    </row>
    <row r="52" spans="1:14" ht="31.5" customHeight="1" x14ac:dyDescent="0.25">
      <c r="A52" s="533" t="s">
        <v>163</v>
      </c>
      <c r="B52" s="533" t="s">
        <v>163</v>
      </c>
      <c r="C52" s="533" t="s">
        <v>164</v>
      </c>
      <c r="D52" s="528" t="s">
        <v>716</v>
      </c>
      <c r="E52" s="299" t="s">
        <v>2</v>
      </c>
      <c r="F52" s="212">
        <v>10</v>
      </c>
      <c r="G52" s="565">
        <v>10</v>
      </c>
      <c r="H52" s="212">
        <v>10</v>
      </c>
      <c r="I52" s="212">
        <v>10</v>
      </c>
      <c r="J52" s="180" t="s">
        <v>717</v>
      </c>
      <c r="K52" s="293">
        <v>9</v>
      </c>
      <c r="L52" s="528">
        <v>9</v>
      </c>
      <c r="M52" s="528">
        <v>9</v>
      </c>
      <c r="N52" s="497"/>
    </row>
    <row r="53" spans="1:14" ht="47.25" customHeight="1" x14ac:dyDescent="0.25">
      <c r="A53" s="566" t="s">
        <v>163</v>
      </c>
      <c r="B53" s="566" t="s">
        <v>163</v>
      </c>
      <c r="C53" s="566" t="s">
        <v>165</v>
      </c>
      <c r="D53" s="299" t="s">
        <v>1113</v>
      </c>
      <c r="E53" s="299" t="s">
        <v>2</v>
      </c>
      <c r="F53" s="212">
        <v>20</v>
      </c>
      <c r="G53" s="565">
        <v>20</v>
      </c>
      <c r="H53" s="212">
        <v>100</v>
      </c>
      <c r="I53" s="212">
        <v>100</v>
      </c>
      <c r="J53" s="567" t="s">
        <v>1114</v>
      </c>
      <c r="K53" s="297" t="s">
        <v>630</v>
      </c>
      <c r="L53" s="297" t="s">
        <v>863</v>
      </c>
      <c r="M53" s="297" t="s">
        <v>863</v>
      </c>
      <c r="N53" s="497"/>
    </row>
    <row r="54" spans="1:14" ht="34.5" customHeight="1" x14ac:dyDescent="0.25">
      <c r="A54" s="566" t="s">
        <v>163</v>
      </c>
      <c r="B54" s="566" t="s">
        <v>163</v>
      </c>
      <c r="C54" s="566" t="s">
        <v>166</v>
      </c>
      <c r="D54" s="299" t="s">
        <v>483</v>
      </c>
      <c r="E54" s="299" t="s">
        <v>2</v>
      </c>
      <c r="F54" s="212">
        <v>0</v>
      </c>
      <c r="G54" s="565">
        <v>0</v>
      </c>
      <c r="H54" s="212">
        <v>0</v>
      </c>
      <c r="I54" s="212">
        <v>20</v>
      </c>
      <c r="J54" s="567" t="s">
        <v>577</v>
      </c>
      <c r="K54" s="297"/>
      <c r="L54" s="297"/>
      <c r="M54" s="297" t="s">
        <v>206</v>
      </c>
      <c r="N54" s="497"/>
    </row>
    <row r="55" spans="1:14" ht="17.25" customHeight="1" x14ac:dyDescent="0.25">
      <c r="A55" s="107" t="s">
        <v>163</v>
      </c>
      <c r="B55" s="298" t="s">
        <v>163</v>
      </c>
      <c r="C55" s="730" t="s">
        <v>154</v>
      </c>
      <c r="D55" s="730"/>
      <c r="E55" s="730"/>
      <c r="F55" s="130">
        <f>SUM(F47:F54)</f>
        <v>200</v>
      </c>
      <c r="G55" s="130">
        <f>SUM(G47:G54)</f>
        <v>204.1</v>
      </c>
      <c r="H55" s="130">
        <f>SUM(H47:H54)</f>
        <v>140</v>
      </c>
      <c r="I55" s="130">
        <f>SUM(I47:I54)</f>
        <v>130</v>
      </c>
      <c r="J55" s="568"/>
      <c r="K55" s="330"/>
      <c r="L55" s="330"/>
      <c r="M55" s="330"/>
      <c r="N55" s="497"/>
    </row>
    <row r="56" spans="1:14" ht="18.75" customHeight="1" x14ac:dyDescent="0.25">
      <c r="A56" s="107" t="s">
        <v>172</v>
      </c>
      <c r="B56" s="730" t="s">
        <v>155</v>
      </c>
      <c r="C56" s="730"/>
      <c r="D56" s="730"/>
      <c r="E56" s="730"/>
      <c r="F56" s="130">
        <f>+F55+F45</f>
        <v>1095.5</v>
      </c>
      <c r="G56" s="130">
        <f>+G55+G45</f>
        <v>1093.5999999999999</v>
      </c>
      <c r="H56" s="130">
        <f>+H55+H45</f>
        <v>674</v>
      </c>
      <c r="I56" s="130">
        <f>+I55+I45</f>
        <v>484</v>
      </c>
      <c r="J56" s="335"/>
      <c r="K56" s="330"/>
      <c r="L56" s="330"/>
      <c r="M56" s="330"/>
      <c r="N56" s="497"/>
    </row>
    <row r="57" spans="1:14" ht="17.25" customHeight="1" x14ac:dyDescent="0.25">
      <c r="A57" s="854" t="s">
        <v>156</v>
      </c>
      <c r="B57" s="854"/>
      <c r="C57" s="854"/>
      <c r="D57" s="854"/>
      <c r="E57" s="854"/>
      <c r="F57" s="569">
        <f t="shared" ref="F57:I57" si="4">+F56+F19</f>
        <v>1173.5</v>
      </c>
      <c r="G57" s="569">
        <f t="shared" si="4"/>
        <v>1171.5999999999999</v>
      </c>
      <c r="H57" s="569">
        <f t="shared" si="4"/>
        <v>767</v>
      </c>
      <c r="I57" s="569">
        <f t="shared" si="4"/>
        <v>557</v>
      </c>
      <c r="J57" s="551"/>
    </row>
    <row r="58" spans="1:14" ht="17.25" customHeight="1" x14ac:dyDescent="0.25">
      <c r="A58" s="849" t="s">
        <v>177</v>
      </c>
      <c r="B58" s="850"/>
      <c r="C58" s="850"/>
      <c r="D58" s="850"/>
      <c r="E58" s="851"/>
      <c r="F58" s="108"/>
      <c r="G58" s="108"/>
      <c r="H58" s="108"/>
      <c r="I58" s="108"/>
      <c r="J58" s="551"/>
    </row>
    <row r="59" spans="1:14" ht="18" customHeight="1" x14ac:dyDescent="0.25">
      <c r="A59" s="782" t="s">
        <v>20</v>
      </c>
      <c r="B59" s="783"/>
      <c r="C59" s="783"/>
      <c r="D59" s="783"/>
      <c r="E59" s="784"/>
      <c r="F59" s="199">
        <f t="shared" ref="F59:I59" si="5">SUM(F60:F65)</f>
        <v>721</v>
      </c>
      <c r="G59" s="199">
        <f t="shared" si="5"/>
        <v>715</v>
      </c>
      <c r="H59" s="199">
        <f t="shared" si="5"/>
        <v>689</v>
      </c>
      <c r="I59" s="199">
        <f t="shared" si="5"/>
        <v>444</v>
      </c>
      <c r="J59" s="551"/>
    </row>
    <row r="60" spans="1:14" ht="14.25" customHeight="1" x14ac:dyDescent="0.25">
      <c r="A60" s="778" t="s">
        <v>226</v>
      </c>
      <c r="B60" s="779"/>
      <c r="C60" s="779"/>
      <c r="D60" s="779"/>
      <c r="E60" s="780"/>
      <c r="F60" s="114">
        <f t="shared" ref="F60:I60" si="6">+F54+F53+F52+F49+F47+F41+F40+F39+F38+F37+F36+F34+F33+F32+F31+F29+F27+F26+F24+F23+F22+F12+F43+F44</f>
        <v>721</v>
      </c>
      <c r="G60" s="430">
        <f t="shared" ref="G60" si="7">+G54+G53+G52+G49+G47+G41+G40+G39+G38+G37+G36+G34+G33+G32+G31+G29+G27+G26+G24+G23+G22+G12+G43+G44</f>
        <v>715</v>
      </c>
      <c r="H60" s="114">
        <f t="shared" si="6"/>
        <v>689</v>
      </c>
      <c r="I60" s="114">
        <f t="shared" si="6"/>
        <v>444</v>
      </c>
      <c r="J60" s="551"/>
    </row>
    <row r="61" spans="1:14" ht="15" customHeight="1" x14ac:dyDescent="0.25">
      <c r="A61" s="778" t="s">
        <v>227</v>
      </c>
      <c r="B61" s="779"/>
      <c r="C61" s="779"/>
      <c r="D61" s="779"/>
      <c r="E61" s="780"/>
      <c r="F61" s="391"/>
      <c r="G61" s="552"/>
      <c r="H61" s="391"/>
      <c r="I61" s="391"/>
      <c r="J61" s="551"/>
    </row>
    <row r="62" spans="1:14" ht="14.25" customHeight="1" x14ac:dyDescent="0.25">
      <c r="A62" s="778" t="s">
        <v>228</v>
      </c>
      <c r="B62" s="779"/>
      <c r="C62" s="779"/>
      <c r="D62" s="779"/>
      <c r="E62" s="780"/>
      <c r="F62" s="391"/>
      <c r="G62" s="552"/>
      <c r="H62" s="391"/>
      <c r="I62" s="391"/>
      <c r="J62" s="551"/>
    </row>
    <row r="63" spans="1:14" ht="15" customHeight="1" x14ac:dyDescent="0.25">
      <c r="A63" s="778" t="s">
        <v>229</v>
      </c>
      <c r="B63" s="779"/>
      <c r="C63" s="779"/>
      <c r="D63" s="779"/>
      <c r="E63" s="780"/>
      <c r="F63" s="391"/>
      <c r="G63" s="552"/>
      <c r="H63" s="391"/>
      <c r="I63" s="391"/>
      <c r="J63" s="551"/>
    </row>
    <row r="64" spans="1:14" ht="14.25" customHeight="1" x14ac:dyDescent="0.25">
      <c r="A64" s="778" t="s">
        <v>230</v>
      </c>
      <c r="B64" s="779"/>
      <c r="C64" s="779"/>
      <c r="D64" s="779"/>
      <c r="E64" s="780"/>
      <c r="F64" s="115"/>
      <c r="G64" s="552"/>
      <c r="H64" s="115"/>
      <c r="I64" s="115"/>
      <c r="J64" s="551"/>
    </row>
    <row r="65" spans="1:14" x14ac:dyDescent="0.25">
      <c r="A65" s="778" t="s">
        <v>231</v>
      </c>
      <c r="B65" s="779"/>
      <c r="C65" s="779"/>
      <c r="D65" s="779"/>
      <c r="E65" s="780"/>
      <c r="F65" s="115"/>
      <c r="G65" s="552"/>
      <c r="H65" s="115"/>
      <c r="I65" s="115"/>
      <c r="J65" s="551"/>
    </row>
    <row r="66" spans="1:14" ht="15.75" customHeight="1" x14ac:dyDescent="0.25">
      <c r="A66" s="794" t="s">
        <v>19</v>
      </c>
      <c r="B66" s="795"/>
      <c r="C66" s="795"/>
      <c r="D66" s="795"/>
      <c r="E66" s="796"/>
      <c r="F66" s="199">
        <f t="shared" ref="F66:I66" si="8">SUM(F67:F70)</f>
        <v>452.5</v>
      </c>
      <c r="G66" s="199">
        <f t="shared" si="8"/>
        <v>456.6</v>
      </c>
      <c r="H66" s="199">
        <f t="shared" si="8"/>
        <v>78</v>
      </c>
      <c r="I66" s="199">
        <f t="shared" si="8"/>
        <v>113</v>
      </c>
      <c r="J66" s="551"/>
    </row>
    <row r="67" spans="1:14" ht="15.75" customHeight="1" x14ac:dyDescent="0.25">
      <c r="A67" s="778" t="s">
        <v>232</v>
      </c>
      <c r="B67" s="779"/>
      <c r="C67" s="779"/>
      <c r="D67" s="779"/>
      <c r="E67" s="780"/>
      <c r="F67" s="115">
        <f t="shared" ref="F67:I67" si="9">+F50+F30+F28</f>
        <v>295</v>
      </c>
      <c r="G67" s="552">
        <f t="shared" ref="G67" si="10">+G50+G30+G28</f>
        <v>299.10000000000002</v>
      </c>
      <c r="H67" s="115">
        <f t="shared" si="9"/>
        <v>0</v>
      </c>
      <c r="I67" s="115">
        <f t="shared" si="9"/>
        <v>0</v>
      </c>
      <c r="J67" s="551"/>
    </row>
    <row r="68" spans="1:14" ht="14.25" customHeight="1" x14ac:dyDescent="0.25">
      <c r="A68" s="778" t="s">
        <v>233</v>
      </c>
      <c r="B68" s="779"/>
      <c r="C68" s="779"/>
      <c r="D68" s="779"/>
      <c r="E68" s="780"/>
      <c r="F68" s="115">
        <f>+F48+F42+F35</f>
        <v>141</v>
      </c>
      <c r="G68" s="552">
        <f>+G48+G42+G35</f>
        <v>141</v>
      </c>
      <c r="H68" s="115">
        <f>+H48+H42+H35</f>
        <v>65</v>
      </c>
      <c r="I68" s="115">
        <f>+I48+I42+I35</f>
        <v>100</v>
      </c>
      <c r="J68" s="551"/>
    </row>
    <row r="69" spans="1:14" ht="12.75" customHeight="1" x14ac:dyDescent="0.25">
      <c r="A69" s="778" t="s">
        <v>234</v>
      </c>
      <c r="B69" s="779"/>
      <c r="C69" s="779"/>
      <c r="D69" s="779"/>
      <c r="E69" s="780"/>
      <c r="F69" s="115">
        <f>+F25+F15</f>
        <v>13</v>
      </c>
      <c r="G69" s="552">
        <f>+G25+G15</f>
        <v>13</v>
      </c>
      <c r="H69" s="115">
        <f>+H25+H15</f>
        <v>13</v>
      </c>
      <c r="I69" s="115">
        <f>+I25+I15</f>
        <v>13</v>
      </c>
      <c r="J69" s="551"/>
    </row>
    <row r="70" spans="1:14" ht="13.5" customHeight="1" x14ac:dyDescent="0.25">
      <c r="A70" s="778" t="s">
        <v>235</v>
      </c>
      <c r="B70" s="779"/>
      <c r="C70" s="779"/>
      <c r="D70" s="779"/>
      <c r="E70" s="780"/>
      <c r="F70" s="115">
        <f t="shared" ref="F70:I70" si="11">+F51</f>
        <v>3.5</v>
      </c>
      <c r="G70" s="552">
        <f t="shared" ref="G70" si="12">+G51</f>
        <v>3.5</v>
      </c>
      <c r="H70" s="115">
        <f t="shared" si="11"/>
        <v>0</v>
      </c>
      <c r="I70" s="115">
        <f t="shared" si="11"/>
        <v>0</v>
      </c>
      <c r="J70" s="551"/>
    </row>
    <row r="71" spans="1:14" s="240" customFormat="1" x14ac:dyDescent="0.25">
      <c r="A71" s="628" t="s">
        <v>1023</v>
      </c>
      <c r="B71" s="628"/>
      <c r="C71" s="628"/>
      <c r="D71" s="628"/>
      <c r="E71" s="628"/>
      <c r="F71" s="628"/>
      <c r="G71" s="628"/>
      <c r="H71" s="628"/>
      <c r="I71" s="161"/>
      <c r="J71" s="161"/>
      <c r="K71" s="187"/>
      <c r="L71" s="187"/>
      <c r="M71" s="187"/>
      <c r="N71" s="498"/>
    </row>
  </sheetData>
  <autoFilter ref="A8:M70"/>
  <mergeCells count="116">
    <mergeCell ref="L24:L25"/>
    <mergeCell ref="L6:L8"/>
    <mergeCell ref="C29:C30"/>
    <mergeCell ref="C11:J11"/>
    <mergeCell ref="I4:I8"/>
    <mergeCell ref="E12:E14"/>
    <mergeCell ref="B20:J20"/>
    <mergeCell ref="C21:J21"/>
    <mergeCell ref="I15:I17"/>
    <mergeCell ref="F15:F17"/>
    <mergeCell ref="D4:D8"/>
    <mergeCell ref="J24:J25"/>
    <mergeCell ref="I12:I14"/>
    <mergeCell ref="B19:E19"/>
    <mergeCell ref="B12:B17"/>
    <mergeCell ref="D24:D25"/>
    <mergeCell ref="G4:G8"/>
    <mergeCell ref="G12:G14"/>
    <mergeCell ref="L13:L14"/>
    <mergeCell ref="J27:J28"/>
    <mergeCell ref="L27:L28"/>
    <mergeCell ref="L29:L30"/>
    <mergeCell ref="B27:B28"/>
    <mergeCell ref="E15:E17"/>
    <mergeCell ref="C18:E18"/>
    <mergeCell ref="C24:C25"/>
    <mergeCell ref="D27:D28"/>
    <mergeCell ref="J41:J42"/>
    <mergeCell ref="B24:B25"/>
    <mergeCell ref="B41:B42"/>
    <mergeCell ref="C34:C35"/>
    <mergeCell ref="C41:C42"/>
    <mergeCell ref="K1:M1"/>
    <mergeCell ref="M13:M14"/>
    <mergeCell ref="J13:J14"/>
    <mergeCell ref="B10:J10"/>
    <mergeCell ref="B4:B8"/>
    <mergeCell ref="M6:M8"/>
    <mergeCell ref="F4:F8"/>
    <mergeCell ref="J4:M4"/>
    <mergeCell ref="A9:J9"/>
    <mergeCell ref="J5:J8"/>
    <mergeCell ref="F12:F14"/>
    <mergeCell ref="A2:M2"/>
    <mergeCell ref="A4:A8"/>
    <mergeCell ref="A12:A17"/>
    <mergeCell ref="H4:H8"/>
    <mergeCell ref="H15:H17"/>
    <mergeCell ref="E4:E8"/>
    <mergeCell ref="C12:C17"/>
    <mergeCell ref="H12:H14"/>
    <mergeCell ref="J3:M3"/>
    <mergeCell ref="G15:G17"/>
    <mergeCell ref="K6:K8"/>
    <mergeCell ref="K13:K14"/>
    <mergeCell ref="C4:C8"/>
    <mergeCell ref="A71:H71"/>
    <mergeCell ref="A47:A48"/>
    <mergeCell ref="A24:A25"/>
    <mergeCell ref="M27:M28"/>
    <mergeCell ref="C55:E55"/>
    <mergeCell ref="A61:E61"/>
    <mergeCell ref="B56:E56"/>
    <mergeCell ref="A57:E57"/>
    <mergeCell ref="A49:A51"/>
    <mergeCell ref="C49:C51"/>
    <mergeCell ref="B49:B51"/>
    <mergeCell ref="D29:D30"/>
    <mergeCell ref="B29:B30"/>
    <mergeCell ref="C27:C28"/>
    <mergeCell ref="A27:A28"/>
    <mergeCell ref="J47:J48"/>
    <mergeCell ref="J49:J51"/>
    <mergeCell ref="B47:B48"/>
    <mergeCell ref="A29:A30"/>
    <mergeCell ref="D34:D35"/>
    <mergeCell ref="B34:B35"/>
    <mergeCell ref="A41:A42"/>
    <mergeCell ref="A34:A35"/>
    <mergeCell ref="D41:D42"/>
    <mergeCell ref="A70:E70"/>
    <mergeCell ref="A68:E68"/>
    <mergeCell ref="A67:E67"/>
    <mergeCell ref="A69:E69"/>
    <mergeCell ref="A66:E66"/>
    <mergeCell ref="A63:E63"/>
    <mergeCell ref="A59:E59"/>
    <mergeCell ref="A58:E58"/>
    <mergeCell ref="A65:E65"/>
    <mergeCell ref="A62:E62"/>
    <mergeCell ref="A60:E60"/>
    <mergeCell ref="A64:E64"/>
    <mergeCell ref="K24:K25"/>
    <mergeCell ref="K27:K28"/>
    <mergeCell ref="K29:K30"/>
    <mergeCell ref="K34:K35"/>
    <mergeCell ref="K41:K42"/>
    <mergeCell ref="K47:K48"/>
    <mergeCell ref="M49:M51"/>
    <mergeCell ref="J29:J30"/>
    <mergeCell ref="L49:L51"/>
    <mergeCell ref="M29:M30"/>
    <mergeCell ref="M34:M35"/>
    <mergeCell ref="J34:J35"/>
    <mergeCell ref="C46:J46"/>
    <mergeCell ref="D49:D51"/>
    <mergeCell ref="C47:C48"/>
    <mergeCell ref="L47:L48"/>
    <mergeCell ref="L41:L42"/>
    <mergeCell ref="M41:M42"/>
    <mergeCell ref="M47:M48"/>
    <mergeCell ref="D47:D48"/>
    <mergeCell ref="C45:E45"/>
    <mergeCell ref="L34:L35"/>
    <mergeCell ref="K49:K51"/>
    <mergeCell ref="M24:M25"/>
  </mergeCells>
  <phoneticPr fontId="17" type="noConversion"/>
  <pageMargins left="0.19685039370078741" right="0.19685039370078741" top="0.51181102362204722" bottom="0.19685039370078741" header="0" footer="0"/>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N190"/>
  <sheetViews>
    <sheetView zoomScaleNormal="100" workbookViewId="0">
      <pane ySplit="8" topLeftCell="A9" activePane="bottomLeft" state="frozen"/>
      <selection activeCell="F27" sqref="F27"/>
      <selection pane="bottomLeft" activeCell="C163" sqref="C163:C164"/>
    </sheetView>
  </sheetViews>
  <sheetFormatPr defaultColWidth="9.109375" defaultRowHeight="13.2" x14ac:dyDescent="0.25"/>
  <cols>
    <col min="1" max="1" width="3.44140625" style="14" customWidth="1"/>
    <col min="2" max="2" width="3.6640625" style="14" customWidth="1"/>
    <col min="3" max="3" width="3.44140625" style="14" customWidth="1"/>
    <col min="4" max="4" width="37.33203125" style="13" customWidth="1"/>
    <col min="5" max="5" width="9.6640625" style="13" customWidth="1"/>
    <col min="6" max="9" width="12.6640625" style="13" customWidth="1"/>
    <col min="10" max="10" width="29.109375" style="17" customWidth="1"/>
    <col min="11" max="13" width="7" style="594" customWidth="1"/>
    <col min="14" max="14" width="6" style="474" customWidth="1"/>
    <col min="15" max="16384" width="9.109375" style="13"/>
  </cols>
  <sheetData>
    <row r="1" spans="1:14" ht="21" customHeight="1" x14ac:dyDescent="0.25">
      <c r="A1" s="93"/>
      <c r="B1" s="93"/>
      <c r="C1" s="93"/>
      <c r="D1" s="56"/>
      <c r="E1" s="56"/>
      <c r="F1" s="56"/>
      <c r="G1" s="56"/>
      <c r="H1" s="56"/>
      <c r="I1" s="56"/>
      <c r="J1" s="94"/>
      <c r="K1" s="675" t="s">
        <v>897</v>
      </c>
      <c r="L1" s="675"/>
      <c r="M1" s="675"/>
    </row>
    <row r="2" spans="1:14" ht="27" customHeight="1" x14ac:dyDescent="0.25">
      <c r="A2" s="877" t="s">
        <v>770</v>
      </c>
      <c r="B2" s="877"/>
      <c r="C2" s="877"/>
      <c r="D2" s="877"/>
      <c r="E2" s="877"/>
      <c r="F2" s="877"/>
      <c r="G2" s="877"/>
      <c r="H2" s="877"/>
      <c r="I2" s="877"/>
      <c r="J2" s="877"/>
      <c r="K2" s="877"/>
      <c r="L2" s="877"/>
      <c r="M2" s="877"/>
    </row>
    <row r="3" spans="1:14" x14ac:dyDescent="0.25">
      <c r="A3" s="95"/>
      <c r="B3" s="95"/>
      <c r="C3" s="96"/>
      <c r="D3" s="97"/>
      <c r="E3" s="98"/>
      <c r="F3" s="98"/>
      <c r="G3" s="98"/>
      <c r="H3" s="98"/>
      <c r="I3" s="98"/>
      <c r="J3" s="702" t="s">
        <v>260</v>
      </c>
      <c r="K3" s="702"/>
      <c r="L3" s="702"/>
      <c r="M3" s="702"/>
    </row>
    <row r="4" spans="1:14" ht="28.5" customHeight="1" x14ac:dyDescent="0.25">
      <c r="A4" s="691" t="s">
        <v>148</v>
      </c>
      <c r="B4" s="691" t="s">
        <v>149</v>
      </c>
      <c r="C4" s="691" t="s">
        <v>150</v>
      </c>
      <c r="D4" s="703" t="s">
        <v>151</v>
      </c>
      <c r="E4" s="691" t="s">
        <v>147</v>
      </c>
      <c r="F4" s="683" t="s">
        <v>1069</v>
      </c>
      <c r="G4" s="660" t="s">
        <v>909</v>
      </c>
      <c r="H4" s="683" t="s">
        <v>647</v>
      </c>
      <c r="I4" s="683" t="s">
        <v>731</v>
      </c>
      <c r="J4" s="683" t="s">
        <v>152</v>
      </c>
      <c r="K4" s="683"/>
      <c r="L4" s="683"/>
      <c r="M4" s="683"/>
    </row>
    <row r="5" spans="1:14" ht="13.5" customHeight="1" x14ac:dyDescent="0.25">
      <c r="A5" s="691"/>
      <c r="B5" s="691"/>
      <c r="C5" s="691"/>
      <c r="D5" s="703"/>
      <c r="E5" s="691"/>
      <c r="F5" s="683"/>
      <c r="G5" s="660"/>
      <c r="H5" s="683"/>
      <c r="I5" s="683"/>
      <c r="J5" s="683" t="s">
        <v>153</v>
      </c>
      <c r="K5" s="173"/>
      <c r="L5" s="173"/>
      <c r="M5" s="173"/>
    </row>
    <row r="6" spans="1:14" ht="32.25" customHeight="1" x14ac:dyDescent="0.25">
      <c r="A6" s="691"/>
      <c r="B6" s="691"/>
      <c r="C6" s="691"/>
      <c r="D6" s="703"/>
      <c r="E6" s="691"/>
      <c r="F6" s="683"/>
      <c r="G6" s="660"/>
      <c r="H6" s="683"/>
      <c r="I6" s="683"/>
      <c r="J6" s="683"/>
      <c r="K6" s="639" t="s">
        <v>429</v>
      </c>
      <c r="L6" s="639" t="s">
        <v>648</v>
      </c>
      <c r="M6" s="639" t="s">
        <v>732</v>
      </c>
    </row>
    <row r="7" spans="1:14" ht="28.5" customHeight="1" x14ac:dyDescent="0.25">
      <c r="A7" s="691"/>
      <c r="B7" s="691"/>
      <c r="C7" s="691"/>
      <c r="D7" s="703"/>
      <c r="E7" s="691"/>
      <c r="F7" s="683"/>
      <c r="G7" s="660"/>
      <c r="H7" s="683"/>
      <c r="I7" s="683"/>
      <c r="J7" s="683"/>
      <c r="K7" s="639"/>
      <c r="L7" s="639"/>
      <c r="M7" s="639"/>
    </row>
    <row r="8" spans="1:14" ht="26.25" customHeight="1" x14ac:dyDescent="0.25">
      <c r="A8" s="691"/>
      <c r="B8" s="691"/>
      <c r="C8" s="691"/>
      <c r="D8" s="703"/>
      <c r="E8" s="691"/>
      <c r="F8" s="683"/>
      <c r="G8" s="660"/>
      <c r="H8" s="683"/>
      <c r="I8" s="683"/>
      <c r="J8" s="683"/>
      <c r="K8" s="639"/>
      <c r="L8" s="639"/>
      <c r="M8" s="639"/>
    </row>
    <row r="9" spans="1:14" ht="30" customHeight="1" x14ac:dyDescent="0.25">
      <c r="A9" s="662" t="s">
        <v>293</v>
      </c>
      <c r="B9" s="662"/>
      <c r="C9" s="662"/>
      <c r="D9" s="662"/>
      <c r="E9" s="662"/>
      <c r="F9" s="662"/>
      <c r="G9" s="662"/>
      <c r="H9" s="662"/>
      <c r="I9" s="662"/>
      <c r="J9" s="662"/>
      <c r="K9" s="285"/>
      <c r="L9" s="285"/>
      <c r="M9" s="285"/>
    </row>
    <row r="10" spans="1:14" ht="21.75" customHeight="1" x14ac:dyDescent="0.25">
      <c r="A10" s="886" t="s">
        <v>532</v>
      </c>
      <c r="B10" s="886"/>
      <c r="C10" s="886"/>
      <c r="D10" s="886"/>
      <c r="E10" s="886"/>
      <c r="F10" s="886"/>
      <c r="G10" s="886"/>
      <c r="H10" s="886"/>
      <c r="I10" s="886"/>
      <c r="J10" s="886"/>
      <c r="K10" s="532"/>
      <c r="L10" s="532"/>
      <c r="M10" s="532"/>
    </row>
    <row r="11" spans="1:14" ht="27" customHeight="1" x14ac:dyDescent="0.25">
      <c r="A11" s="913" t="s">
        <v>568</v>
      </c>
      <c r="B11" s="914"/>
      <c r="C11" s="914"/>
      <c r="D11" s="914"/>
      <c r="E11" s="914"/>
      <c r="F11" s="914"/>
      <c r="G11" s="914"/>
      <c r="H11" s="914"/>
      <c r="I11" s="914"/>
      <c r="J11" s="914"/>
      <c r="K11" s="914"/>
      <c r="L11" s="914"/>
      <c r="M11" s="915"/>
    </row>
    <row r="12" spans="1:14" ht="39.75" customHeight="1" x14ac:dyDescent="0.25">
      <c r="A12" s="30" t="s">
        <v>162</v>
      </c>
      <c r="B12" s="30" t="s">
        <v>162</v>
      </c>
      <c r="C12" s="279" t="s">
        <v>162</v>
      </c>
      <c r="D12" s="24" t="s">
        <v>808</v>
      </c>
      <c r="E12" s="223" t="s">
        <v>2</v>
      </c>
      <c r="F12" s="280">
        <v>45</v>
      </c>
      <c r="G12" s="509">
        <v>75</v>
      </c>
      <c r="H12" s="280">
        <v>65</v>
      </c>
      <c r="I12" s="280">
        <v>65</v>
      </c>
      <c r="J12" s="179" t="s">
        <v>201</v>
      </c>
      <c r="K12" s="281">
        <v>49</v>
      </c>
      <c r="L12" s="281">
        <v>50</v>
      </c>
      <c r="M12" s="281">
        <v>50</v>
      </c>
      <c r="N12" s="476"/>
    </row>
    <row r="13" spans="1:14" ht="33.75" customHeight="1" x14ac:dyDescent="0.25">
      <c r="A13" s="419" t="s">
        <v>162</v>
      </c>
      <c r="B13" s="419" t="s">
        <v>162</v>
      </c>
      <c r="C13" s="279" t="s">
        <v>163</v>
      </c>
      <c r="D13" s="420" t="s">
        <v>906</v>
      </c>
      <c r="E13" s="278" t="s">
        <v>2</v>
      </c>
      <c r="F13" s="280">
        <v>20</v>
      </c>
      <c r="G13" s="509">
        <v>20</v>
      </c>
      <c r="H13" s="280">
        <v>0</v>
      </c>
      <c r="I13" s="280">
        <v>0</v>
      </c>
      <c r="J13" s="179" t="s">
        <v>900</v>
      </c>
      <c r="K13" s="281">
        <v>1</v>
      </c>
      <c r="L13" s="281"/>
      <c r="M13" s="281"/>
      <c r="N13" s="476"/>
    </row>
    <row r="14" spans="1:14" ht="48.75" customHeight="1" x14ac:dyDescent="0.25">
      <c r="A14" s="289" t="s">
        <v>162</v>
      </c>
      <c r="B14" s="289" t="s">
        <v>162</v>
      </c>
      <c r="C14" s="279" t="s">
        <v>164</v>
      </c>
      <c r="D14" s="222" t="s">
        <v>821</v>
      </c>
      <c r="E14" s="22" t="s">
        <v>2</v>
      </c>
      <c r="F14" s="280">
        <v>45</v>
      </c>
      <c r="G14" s="509">
        <v>45</v>
      </c>
      <c r="H14" s="280">
        <v>25</v>
      </c>
      <c r="I14" s="280">
        <v>25</v>
      </c>
      <c r="J14" s="278" t="s">
        <v>45</v>
      </c>
      <c r="K14" s="281">
        <v>60</v>
      </c>
      <c r="L14" s="281">
        <v>50</v>
      </c>
      <c r="M14" s="281">
        <v>50</v>
      </c>
      <c r="N14" s="476"/>
    </row>
    <row r="15" spans="1:14" ht="55.5" customHeight="1" x14ac:dyDescent="0.25">
      <c r="A15" s="20" t="s">
        <v>162</v>
      </c>
      <c r="B15" s="20" t="s">
        <v>162</v>
      </c>
      <c r="C15" s="279" t="s">
        <v>165</v>
      </c>
      <c r="D15" s="22" t="s">
        <v>280</v>
      </c>
      <c r="E15" s="22" t="s">
        <v>2</v>
      </c>
      <c r="F15" s="280">
        <v>30</v>
      </c>
      <c r="G15" s="509">
        <v>60</v>
      </c>
      <c r="H15" s="280">
        <v>60</v>
      </c>
      <c r="I15" s="280">
        <v>60</v>
      </c>
      <c r="J15" s="229" t="s">
        <v>864</v>
      </c>
      <c r="K15" s="281">
        <v>4</v>
      </c>
      <c r="L15" s="281">
        <v>4</v>
      </c>
      <c r="M15" s="281">
        <v>4</v>
      </c>
      <c r="N15" s="476"/>
    </row>
    <row r="16" spans="1:14" ht="36.75" customHeight="1" x14ac:dyDescent="0.25">
      <c r="A16" s="20" t="s">
        <v>162</v>
      </c>
      <c r="B16" s="20" t="s">
        <v>162</v>
      </c>
      <c r="C16" s="279" t="s">
        <v>166</v>
      </c>
      <c r="D16" s="222" t="s">
        <v>349</v>
      </c>
      <c r="E16" s="222" t="s">
        <v>2</v>
      </c>
      <c r="F16" s="280">
        <v>12</v>
      </c>
      <c r="G16" s="509">
        <v>12</v>
      </c>
      <c r="H16" s="280">
        <v>0</v>
      </c>
      <c r="I16" s="280">
        <v>0</v>
      </c>
      <c r="J16" s="223" t="s">
        <v>865</v>
      </c>
      <c r="K16" s="281">
        <v>1</v>
      </c>
      <c r="L16" s="281"/>
      <c r="M16" s="281"/>
      <c r="N16" s="476"/>
    </row>
    <row r="17" spans="1:14" ht="19.5" customHeight="1" x14ac:dyDescent="0.25">
      <c r="A17" s="19" t="s">
        <v>162</v>
      </c>
      <c r="B17" s="19" t="s">
        <v>162</v>
      </c>
      <c r="C17" s="878" t="s">
        <v>44</v>
      </c>
      <c r="D17" s="878"/>
      <c r="E17" s="878"/>
      <c r="F17" s="570">
        <f>SUM(F12:F16)</f>
        <v>152</v>
      </c>
      <c r="G17" s="570">
        <f>SUM(G12:G16)</f>
        <v>212</v>
      </c>
      <c r="H17" s="570">
        <f>SUM(H12:H16)</f>
        <v>150</v>
      </c>
      <c r="I17" s="570">
        <f>SUM(I12:I16)</f>
        <v>150</v>
      </c>
      <c r="J17" s="229"/>
      <c r="K17" s="281"/>
      <c r="L17" s="281"/>
      <c r="M17" s="281"/>
      <c r="N17" s="476"/>
    </row>
    <row r="18" spans="1:14" ht="19.5" customHeight="1" x14ac:dyDescent="0.25">
      <c r="A18" s="31"/>
      <c r="B18" s="32"/>
      <c r="C18" s="279"/>
      <c r="D18" s="2"/>
      <c r="E18" s="21" t="s">
        <v>37</v>
      </c>
      <c r="F18" s="571">
        <f t="shared" ref="F18:I18" si="0">+F16+F15+F14+F12+F13</f>
        <v>152</v>
      </c>
      <c r="G18" s="571">
        <f t="shared" ref="G18" si="1">+G16+G15+G14+G12+G13</f>
        <v>212</v>
      </c>
      <c r="H18" s="571">
        <f t="shared" si="0"/>
        <v>150</v>
      </c>
      <c r="I18" s="571">
        <f t="shared" si="0"/>
        <v>150</v>
      </c>
      <c r="J18" s="1"/>
      <c r="K18" s="572"/>
      <c r="L18" s="572"/>
      <c r="M18" s="572"/>
      <c r="N18" s="476"/>
    </row>
    <row r="19" spans="1:14" x14ac:dyDescent="0.25">
      <c r="A19" s="31"/>
      <c r="B19" s="32"/>
      <c r="C19" s="279"/>
      <c r="D19" s="2"/>
      <c r="E19" s="21"/>
      <c r="F19" s="49"/>
      <c r="G19" s="49"/>
      <c r="H19" s="49"/>
      <c r="I19" s="49"/>
      <c r="J19" s="15"/>
      <c r="K19" s="573"/>
      <c r="L19" s="573"/>
      <c r="M19" s="573"/>
      <c r="N19" s="476"/>
    </row>
    <row r="20" spans="1:14" ht="18" customHeight="1" x14ac:dyDescent="0.25">
      <c r="A20" s="870" t="s">
        <v>46</v>
      </c>
      <c r="B20" s="870"/>
      <c r="C20" s="870"/>
      <c r="D20" s="870"/>
      <c r="E20" s="870"/>
      <c r="F20" s="870"/>
      <c r="G20" s="870"/>
      <c r="H20" s="870"/>
      <c r="I20" s="870"/>
      <c r="J20" s="870"/>
      <c r="K20" s="531"/>
      <c r="L20" s="531"/>
      <c r="M20" s="531"/>
      <c r="N20" s="476"/>
    </row>
    <row r="21" spans="1:14" ht="49.5" customHeight="1" x14ac:dyDescent="0.25">
      <c r="A21" s="275" t="s">
        <v>162</v>
      </c>
      <c r="B21" s="275" t="s">
        <v>163</v>
      </c>
      <c r="C21" s="275" t="s">
        <v>162</v>
      </c>
      <c r="D21" s="278" t="s">
        <v>691</v>
      </c>
      <c r="E21" s="278" t="s">
        <v>2</v>
      </c>
      <c r="F21" s="280">
        <v>90</v>
      </c>
      <c r="G21" s="509">
        <v>67</v>
      </c>
      <c r="H21" s="280">
        <v>60</v>
      </c>
      <c r="I21" s="280">
        <v>120</v>
      </c>
      <c r="J21" s="216" t="s">
        <v>47</v>
      </c>
      <c r="K21" s="574" t="s">
        <v>789</v>
      </c>
      <c r="L21" s="574" t="s">
        <v>790</v>
      </c>
      <c r="M21" s="574" t="s">
        <v>600</v>
      </c>
      <c r="N21" s="476"/>
    </row>
    <row r="22" spans="1:14" ht="24" customHeight="1" x14ac:dyDescent="0.25">
      <c r="A22" s="673" t="s">
        <v>162</v>
      </c>
      <c r="B22" s="673" t="s">
        <v>163</v>
      </c>
      <c r="C22" s="659" t="s">
        <v>163</v>
      </c>
      <c r="D22" s="655" t="s">
        <v>360</v>
      </c>
      <c r="E22" s="278" t="s">
        <v>2</v>
      </c>
      <c r="F22" s="280">
        <v>150</v>
      </c>
      <c r="G22" s="509">
        <v>150</v>
      </c>
      <c r="H22" s="280">
        <v>0</v>
      </c>
      <c r="I22" s="280">
        <v>0</v>
      </c>
      <c r="J22" s="655" t="s">
        <v>803</v>
      </c>
      <c r="K22" s="678" t="s">
        <v>595</v>
      </c>
      <c r="L22" s="678"/>
      <c r="M22" s="678"/>
      <c r="N22" s="476"/>
    </row>
    <row r="23" spans="1:14" ht="22.5" customHeight="1" x14ac:dyDescent="0.25">
      <c r="A23" s="673"/>
      <c r="B23" s="673"/>
      <c r="C23" s="659"/>
      <c r="D23" s="655"/>
      <c r="E23" s="278" t="s">
        <v>4</v>
      </c>
      <c r="F23" s="280">
        <v>340</v>
      </c>
      <c r="G23" s="509">
        <v>340</v>
      </c>
      <c r="H23" s="280">
        <v>0</v>
      </c>
      <c r="I23" s="280">
        <v>0</v>
      </c>
      <c r="J23" s="655"/>
      <c r="K23" s="887"/>
      <c r="L23" s="887"/>
      <c r="M23" s="887"/>
      <c r="N23" s="476"/>
    </row>
    <row r="24" spans="1:14" ht="21" customHeight="1" x14ac:dyDescent="0.25">
      <c r="A24" s="673"/>
      <c r="B24" s="673"/>
      <c r="C24" s="659"/>
      <c r="D24" s="655"/>
      <c r="E24" s="278" t="s">
        <v>14</v>
      </c>
      <c r="F24" s="280">
        <v>210</v>
      </c>
      <c r="G24" s="509">
        <v>210</v>
      </c>
      <c r="H24" s="280">
        <v>0</v>
      </c>
      <c r="I24" s="280">
        <v>0</v>
      </c>
      <c r="J24" s="655"/>
      <c r="K24" s="679"/>
      <c r="L24" s="679"/>
      <c r="M24" s="679"/>
      <c r="N24" s="476"/>
    </row>
    <row r="25" spans="1:14" ht="24" customHeight="1" x14ac:dyDescent="0.25">
      <c r="A25" s="673" t="s">
        <v>162</v>
      </c>
      <c r="B25" s="673" t="s">
        <v>163</v>
      </c>
      <c r="C25" s="659" t="s">
        <v>164</v>
      </c>
      <c r="D25" s="655" t="s">
        <v>189</v>
      </c>
      <c r="E25" s="278" t="s">
        <v>2</v>
      </c>
      <c r="F25" s="280">
        <v>85</v>
      </c>
      <c r="G25" s="509">
        <v>85</v>
      </c>
      <c r="H25" s="280">
        <v>0</v>
      </c>
      <c r="I25" s="280">
        <v>0</v>
      </c>
      <c r="J25" s="655" t="s">
        <v>297</v>
      </c>
      <c r="K25" s="879" t="s">
        <v>596</v>
      </c>
      <c r="L25" s="879"/>
      <c r="M25" s="879"/>
      <c r="N25" s="476"/>
    </row>
    <row r="26" spans="1:14" ht="21" customHeight="1" x14ac:dyDescent="0.25">
      <c r="A26" s="673"/>
      <c r="B26" s="673"/>
      <c r="C26" s="659"/>
      <c r="D26" s="655"/>
      <c r="E26" s="278" t="s">
        <v>4</v>
      </c>
      <c r="F26" s="280">
        <v>56</v>
      </c>
      <c r="G26" s="509">
        <v>56</v>
      </c>
      <c r="H26" s="280">
        <v>0</v>
      </c>
      <c r="I26" s="280">
        <v>0</v>
      </c>
      <c r="J26" s="655"/>
      <c r="K26" s="880"/>
      <c r="L26" s="880"/>
      <c r="M26" s="880"/>
      <c r="N26" s="476"/>
    </row>
    <row r="27" spans="1:14" ht="21" customHeight="1" x14ac:dyDescent="0.25">
      <c r="A27" s="673"/>
      <c r="B27" s="673"/>
      <c r="C27" s="659"/>
      <c r="D27" s="655"/>
      <c r="E27" s="278" t="s">
        <v>14</v>
      </c>
      <c r="F27" s="280">
        <v>133</v>
      </c>
      <c r="G27" s="509">
        <v>133</v>
      </c>
      <c r="H27" s="280">
        <v>0</v>
      </c>
      <c r="I27" s="280">
        <v>0</v>
      </c>
      <c r="J27" s="655"/>
      <c r="K27" s="881"/>
      <c r="L27" s="881"/>
      <c r="M27" s="881"/>
      <c r="N27" s="476"/>
    </row>
    <row r="28" spans="1:14" ht="21" customHeight="1" x14ac:dyDescent="0.25">
      <c r="A28" s="633" t="s">
        <v>162</v>
      </c>
      <c r="B28" s="633" t="s">
        <v>163</v>
      </c>
      <c r="C28" s="633" t="s">
        <v>165</v>
      </c>
      <c r="D28" s="635" t="s">
        <v>355</v>
      </c>
      <c r="E28" s="278" t="s">
        <v>2</v>
      </c>
      <c r="F28" s="280">
        <v>71</v>
      </c>
      <c r="G28" s="509">
        <v>51</v>
      </c>
      <c r="H28" s="280">
        <v>20.9</v>
      </c>
      <c r="I28" s="280">
        <v>0</v>
      </c>
      <c r="J28" s="635" t="s">
        <v>377</v>
      </c>
      <c r="K28" s="879">
        <v>1</v>
      </c>
      <c r="L28" s="879"/>
      <c r="M28" s="879"/>
      <c r="N28" s="476"/>
    </row>
    <row r="29" spans="1:14" ht="21" customHeight="1" x14ac:dyDescent="0.25">
      <c r="A29" s="836"/>
      <c r="B29" s="836"/>
      <c r="C29" s="836"/>
      <c r="D29" s="674"/>
      <c r="E29" s="278" t="s">
        <v>4</v>
      </c>
      <c r="F29" s="280">
        <v>575.20000000000005</v>
      </c>
      <c r="G29" s="509">
        <v>407.8</v>
      </c>
      <c r="H29" s="280">
        <v>167.4</v>
      </c>
      <c r="I29" s="280">
        <v>0</v>
      </c>
      <c r="J29" s="674"/>
      <c r="K29" s="880"/>
      <c r="L29" s="880"/>
      <c r="M29" s="880"/>
      <c r="N29" s="476"/>
    </row>
    <row r="30" spans="1:14" ht="21" customHeight="1" x14ac:dyDescent="0.25">
      <c r="A30" s="634"/>
      <c r="B30" s="634"/>
      <c r="C30" s="634"/>
      <c r="D30" s="636"/>
      <c r="E30" s="278" t="s">
        <v>14</v>
      </c>
      <c r="F30" s="280">
        <v>222.9</v>
      </c>
      <c r="G30" s="509">
        <v>158.1</v>
      </c>
      <c r="H30" s="280">
        <v>64.8</v>
      </c>
      <c r="I30" s="280">
        <v>0</v>
      </c>
      <c r="J30" s="636"/>
      <c r="K30" s="881"/>
      <c r="L30" s="881"/>
      <c r="M30" s="881"/>
      <c r="N30" s="476"/>
    </row>
    <row r="31" spans="1:14" ht="21" customHeight="1" x14ac:dyDescent="0.25">
      <c r="A31" s="633" t="s">
        <v>162</v>
      </c>
      <c r="B31" s="633" t="s">
        <v>163</v>
      </c>
      <c r="C31" s="633" t="s">
        <v>166</v>
      </c>
      <c r="D31" s="635" t="s">
        <v>420</v>
      </c>
      <c r="E31" s="278" t="s">
        <v>2</v>
      </c>
      <c r="F31" s="280">
        <v>49</v>
      </c>
      <c r="G31" s="509">
        <v>84.7</v>
      </c>
      <c r="H31" s="280">
        <v>4.4000000000000004</v>
      </c>
      <c r="I31" s="280">
        <v>0</v>
      </c>
      <c r="J31" s="635" t="s">
        <v>421</v>
      </c>
      <c r="K31" s="640">
        <v>1</v>
      </c>
      <c r="L31" s="640"/>
      <c r="M31" s="640"/>
      <c r="N31" s="476"/>
    </row>
    <row r="32" spans="1:14" ht="21" customHeight="1" x14ac:dyDescent="0.25">
      <c r="A32" s="836"/>
      <c r="B32" s="836"/>
      <c r="C32" s="836"/>
      <c r="D32" s="674"/>
      <c r="E32" s="278" t="s">
        <v>4</v>
      </c>
      <c r="F32" s="280">
        <v>385.8</v>
      </c>
      <c r="G32" s="509">
        <v>350.6</v>
      </c>
      <c r="H32" s="280">
        <v>35.200000000000003</v>
      </c>
      <c r="I32" s="280">
        <v>0</v>
      </c>
      <c r="J32" s="674"/>
      <c r="K32" s="882"/>
      <c r="L32" s="882"/>
      <c r="M32" s="882"/>
      <c r="N32" s="476"/>
    </row>
    <row r="33" spans="1:14" ht="21" customHeight="1" x14ac:dyDescent="0.25">
      <c r="A33" s="634"/>
      <c r="B33" s="634"/>
      <c r="C33" s="634"/>
      <c r="D33" s="636"/>
      <c r="E33" s="278" t="s">
        <v>14</v>
      </c>
      <c r="F33" s="280">
        <v>87.5</v>
      </c>
      <c r="G33" s="509">
        <v>119.4</v>
      </c>
      <c r="H33" s="280">
        <v>13.6</v>
      </c>
      <c r="I33" s="280">
        <v>0</v>
      </c>
      <c r="J33" s="636"/>
      <c r="K33" s="641"/>
      <c r="L33" s="641"/>
      <c r="M33" s="641"/>
      <c r="N33" s="476"/>
    </row>
    <row r="34" spans="1:14" ht="33" customHeight="1" x14ac:dyDescent="0.25">
      <c r="A34" s="235" t="s">
        <v>162</v>
      </c>
      <c r="B34" s="235" t="s">
        <v>163</v>
      </c>
      <c r="C34" s="235" t="s">
        <v>167</v>
      </c>
      <c r="D34" s="226" t="s">
        <v>182</v>
      </c>
      <c r="E34" s="278" t="s">
        <v>2</v>
      </c>
      <c r="F34" s="280">
        <v>111</v>
      </c>
      <c r="G34" s="509">
        <v>111</v>
      </c>
      <c r="H34" s="280">
        <v>350</v>
      </c>
      <c r="I34" s="280">
        <v>0</v>
      </c>
      <c r="J34" s="226" t="s">
        <v>791</v>
      </c>
      <c r="K34" s="226"/>
      <c r="L34" s="283" t="s">
        <v>792</v>
      </c>
      <c r="M34" s="226"/>
      <c r="N34" s="476"/>
    </row>
    <row r="35" spans="1:14" ht="21" customHeight="1" x14ac:dyDescent="0.25">
      <c r="A35" s="633" t="s">
        <v>162</v>
      </c>
      <c r="B35" s="633" t="s">
        <v>163</v>
      </c>
      <c r="C35" s="633" t="s">
        <v>168</v>
      </c>
      <c r="D35" s="635" t="s">
        <v>176</v>
      </c>
      <c r="E35" s="278" t="s">
        <v>14</v>
      </c>
      <c r="F35" s="280">
        <v>0</v>
      </c>
      <c r="G35" s="509">
        <v>0</v>
      </c>
      <c r="H35" s="280">
        <v>0</v>
      </c>
      <c r="I35" s="280">
        <v>0</v>
      </c>
      <c r="J35" s="635" t="s">
        <v>203</v>
      </c>
      <c r="K35" s="678" t="s">
        <v>669</v>
      </c>
      <c r="L35" s="678" t="s">
        <v>669</v>
      </c>
      <c r="M35" s="678" t="s">
        <v>669</v>
      </c>
      <c r="N35" s="476"/>
    </row>
    <row r="36" spans="1:14" ht="24.75" customHeight="1" x14ac:dyDescent="0.25">
      <c r="A36" s="634"/>
      <c r="B36" s="634"/>
      <c r="C36" s="634"/>
      <c r="D36" s="636"/>
      <c r="E36" s="278" t="s">
        <v>2</v>
      </c>
      <c r="F36" s="280">
        <v>25</v>
      </c>
      <c r="G36" s="509">
        <v>25</v>
      </c>
      <c r="H36" s="280">
        <v>50</v>
      </c>
      <c r="I36" s="280">
        <v>50</v>
      </c>
      <c r="J36" s="636"/>
      <c r="K36" s="679"/>
      <c r="L36" s="679"/>
      <c r="M36" s="679"/>
      <c r="N36" s="476"/>
    </row>
    <row r="37" spans="1:14" ht="42.75" customHeight="1" x14ac:dyDescent="0.25">
      <c r="A37" s="289" t="s">
        <v>162</v>
      </c>
      <c r="B37" s="289" t="s">
        <v>163</v>
      </c>
      <c r="C37" s="279" t="s">
        <v>169</v>
      </c>
      <c r="D37" s="278" t="s">
        <v>921</v>
      </c>
      <c r="E37" s="278" t="s">
        <v>2</v>
      </c>
      <c r="F37" s="280">
        <v>4</v>
      </c>
      <c r="G37" s="509">
        <v>0</v>
      </c>
      <c r="H37" s="280">
        <v>0</v>
      </c>
      <c r="I37" s="280">
        <v>0</v>
      </c>
      <c r="J37" s="278" t="s">
        <v>812</v>
      </c>
      <c r="K37" s="281"/>
      <c r="L37" s="281"/>
      <c r="M37" s="281"/>
      <c r="N37" s="476"/>
    </row>
    <row r="38" spans="1:14" ht="47.25" customHeight="1" x14ac:dyDescent="0.25">
      <c r="A38" s="289" t="s">
        <v>162</v>
      </c>
      <c r="B38" s="289" t="s">
        <v>163</v>
      </c>
      <c r="C38" s="279" t="s">
        <v>170</v>
      </c>
      <c r="D38" s="278" t="s">
        <v>353</v>
      </c>
      <c r="E38" s="278" t="s">
        <v>2</v>
      </c>
      <c r="F38" s="280">
        <v>15</v>
      </c>
      <c r="G38" s="509">
        <v>15</v>
      </c>
      <c r="H38" s="280">
        <v>100</v>
      </c>
      <c r="I38" s="280">
        <v>300</v>
      </c>
      <c r="J38" s="278" t="s">
        <v>580</v>
      </c>
      <c r="K38" s="281" t="s">
        <v>197</v>
      </c>
      <c r="L38" s="281" t="s">
        <v>256</v>
      </c>
      <c r="M38" s="281" t="s">
        <v>670</v>
      </c>
      <c r="N38" s="476"/>
    </row>
    <row r="39" spans="1:14" ht="30.75" customHeight="1" x14ac:dyDescent="0.25">
      <c r="A39" s="279" t="s">
        <v>162</v>
      </c>
      <c r="B39" s="279" t="s">
        <v>163</v>
      </c>
      <c r="C39" s="279" t="s">
        <v>171</v>
      </c>
      <c r="D39" s="278" t="s">
        <v>309</v>
      </c>
      <c r="E39" s="278" t="s">
        <v>2</v>
      </c>
      <c r="F39" s="280">
        <v>0</v>
      </c>
      <c r="G39" s="509">
        <v>0</v>
      </c>
      <c r="H39" s="280">
        <v>10</v>
      </c>
      <c r="I39" s="280">
        <v>179</v>
      </c>
      <c r="J39" s="278" t="s">
        <v>866</v>
      </c>
      <c r="K39" s="281"/>
      <c r="L39" s="281" t="s">
        <v>197</v>
      </c>
      <c r="M39" s="281" t="s">
        <v>867</v>
      </c>
      <c r="N39" s="476"/>
    </row>
    <row r="40" spans="1:14" ht="30.75" customHeight="1" x14ac:dyDescent="0.25">
      <c r="A40" s="289" t="s">
        <v>162</v>
      </c>
      <c r="B40" s="289" t="s">
        <v>163</v>
      </c>
      <c r="C40" s="279" t="s">
        <v>172</v>
      </c>
      <c r="D40" s="278" t="s">
        <v>113</v>
      </c>
      <c r="E40" s="278" t="s">
        <v>2</v>
      </c>
      <c r="F40" s="280">
        <v>30</v>
      </c>
      <c r="G40" s="509">
        <v>40</v>
      </c>
      <c r="H40" s="280">
        <v>40</v>
      </c>
      <c r="I40" s="280">
        <v>40</v>
      </c>
      <c r="J40" s="278" t="s">
        <v>51</v>
      </c>
      <c r="K40" s="281">
        <v>6</v>
      </c>
      <c r="L40" s="281">
        <v>6</v>
      </c>
      <c r="M40" s="281">
        <v>6</v>
      </c>
      <c r="N40" s="476"/>
    </row>
    <row r="41" spans="1:14" ht="34.5" customHeight="1" x14ac:dyDescent="0.25">
      <c r="A41" s="289" t="s">
        <v>162</v>
      </c>
      <c r="B41" s="289" t="s">
        <v>163</v>
      </c>
      <c r="C41" s="279" t="s">
        <v>173</v>
      </c>
      <c r="D41" s="278" t="s">
        <v>1</v>
      </c>
      <c r="E41" s="278" t="s">
        <v>2</v>
      </c>
      <c r="F41" s="280">
        <v>40</v>
      </c>
      <c r="G41" s="509">
        <v>90</v>
      </c>
      <c r="H41" s="280">
        <v>40</v>
      </c>
      <c r="I41" s="280">
        <v>40</v>
      </c>
      <c r="J41" s="278" t="s">
        <v>202</v>
      </c>
      <c r="K41" s="281">
        <v>8</v>
      </c>
      <c r="L41" s="281">
        <v>8</v>
      </c>
      <c r="M41" s="281">
        <v>8</v>
      </c>
      <c r="N41" s="476"/>
    </row>
    <row r="42" spans="1:14" ht="34.5" customHeight="1" x14ac:dyDescent="0.25">
      <c r="A42" s="289" t="s">
        <v>162</v>
      </c>
      <c r="B42" s="289" t="s">
        <v>163</v>
      </c>
      <c r="C42" s="279" t="s">
        <v>21</v>
      </c>
      <c r="D42" s="278" t="s">
        <v>190</v>
      </c>
      <c r="E42" s="278" t="s">
        <v>2</v>
      </c>
      <c r="F42" s="280">
        <v>0</v>
      </c>
      <c r="G42" s="509">
        <v>0</v>
      </c>
      <c r="H42" s="280">
        <v>0</v>
      </c>
      <c r="I42" s="280">
        <v>15</v>
      </c>
      <c r="J42" s="278" t="s">
        <v>222</v>
      </c>
      <c r="K42" s="281"/>
      <c r="L42" s="281"/>
      <c r="M42" s="281">
        <v>1</v>
      </c>
      <c r="N42" s="476"/>
    </row>
    <row r="43" spans="1:14" ht="34.5" customHeight="1" x14ac:dyDescent="0.25">
      <c r="A43" s="289" t="s">
        <v>162</v>
      </c>
      <c r="B43" s="289" t="s">
        <v>163</v>
      </c>
      <c r="C43" s="279" t="s">
        <v>3</v>
      </c>
      <c r="D43" s="278" t="s">
        <v>191</v>
      </c>
      <c r="E43" s="278" t="s">
        <v>2</v>
      </c>
      <c r="F43" s="280">
        <v>0</v>
      </c>
      <c r="G43" s="509">
        <v>0</v>
      </c>
      <c r="H43" s="280">
        <v>0</v>
      </c>
      <c r="I43" s="280">
        <v>15</v>
      </c>
      <c r="J43" s="278" t="s">
        <v>222</v>
      </c>
      <c r="K43" s="281"/>
      <c r="L43" s="281"/>
      <c r="M43" s="281">
        <v>1</v>
      </c>
      <c r="N43" s="476"/>
    </row>
    <row r="44" spans="1:14" ht="36" customHeight="1" x14ac:dyDescent="0.25">
      <c r="A44" s="279" t="s">
        <v>162</v>
      </c>
      <c r="B44" s="279" t="s">
        <v>163</v>
      </c>
      <c r="C44" s="279" t="s">
        <v>10</v>
      </c>
      <c r="D44" s="278" t="s">
        <v>364</v>
      </c>
      <c r="E44" s="278" t="s">
        <v>14</v>
      </c>
      <c r="F44" s="280">
        <v>85</v>
      </c>
      <c r="G44" s="509">
        <v>153</v>
      </c>
      <c r="H44" s="280">
        <v>0</v>
      </c>
      <c r="I44" s="280">
        <v>0</v>
      </c>
      <c r="J44" s="278" t="s">
        <v>294</v>
      </c>
      <c r="K44" s="281" t="s">
        <v>670</v>
      </c>
      <c r="L44" s="281"/>
      <c r="M44" s="281"/>
      <c r="N44" s="476"/>
    </row>
    <row r="45" spans="1:14" ht="25.5" customHeight="1" x14ac:dyDescent="0.25">
      <c r="A45" s="633" t="s">
        <v>162</v>
      </c>
      <c r="B45" s="633" t="s">
        <v>163</v>
      </c>
      <c r="C45" s="633" t="s">
        <v>6</v>
      </c>
      <c r="D45" s="635" t="s">
        <v>817</v>
      </c>
      <c r="E45" s="278" t="s">
        <v>14</v>
      </c>
      <c r="F45" s="280">
        <v>12</v>
      </c>
      <c r="G45" s="509">
        <v>43</v>
      </c>
      <c r="H45" s="280">
        <v>0</v>
      </c>
      <c r="I45" s="280">
        <v>34</v>
      </c>
      <c r="J45" s="635" t="s">
        <v>276</v>
      </c>
      <c r="K45" s="642" t="s">
        <v>197</v>
      </c>
      <c r="L45" s="642"/>
      <c r="M45" s="308" t="s">
        <v>818</v>
      </c>
      <c r="N45" s="476"/>
    </row>
    <row r="46" spans="1:14" ht="25.5" customHeight="1" x14ac:dyDescent="0.25">
      <c r="A46" s="836"/>
      <c r="B46" s="836"/>
      <c r="C46" s="836"/>
      <c r="D46" s="674"/>
      <c r="E46" s="278" t="s">
        <v>2</v>
      </c>
      <c r="F46" s="280">
        <v>0</v>
      </c>
      <c r="G46" s="509">
        <v>0</v>
      </c>
      <c r="H46" s="280">
        <v>0</v>
      </c>
      <c r="I46" s="280">
        <v>34</v>
      </c>
      <c r="J46" s="674"/>
      <c r="K46" s="642"/>
      <c r="L46" s="642"/>
      <c r="M46" s="530"/>
      <c r="N46" s="476"/>
    </row>
    <row r="47" spans="1:14" ht="25.5" customHeight="1" x14ac:dyDescent="0.25">
      <c r="A47" s="836"/>
      <c r="B47" s="836"/>
      <c r="C47" s="836"/>
      <c r="D47" s="674"/>
      <c r="E47" s="278" t="s">
        <v>4</v>
      </c>
      <c r="F47" s="280">
        <v>0</v>
      </c>
      <c r="G47" s="509">
        <v>0</v>
      </c>
      <c r="H47" s="280">
        <v>0</v>
      </c>
      <c r="I47" s="280">
        <v>272</v>
      </c>
      <c r="J47" s="674"/>
      <c r="K47" s="642"/>
      <c r="L47" s="642"/>
      <c r="M47" s="315"/>
      <c r="N47" s="476"/>
    </row>
    <row r="48" spans="1:14" ht="43.5" customHeight="1" x14ac:dyDescent="0.25">
      <c r="A48" s="279" t="s">
        <v>162</v>
      </c>
      <c r="B48" s="279" t="s">
        <v>163</v>
      </c>
      <c r="C48" s="279" t="s">
        <v>7</v>
      </c>
      <c r="D48" s="179" t="s">
        <v>310</v>
      </c>
      <c r="E48" s="278" t="s">
        <v>2</v>
      </c>
      <c r="F48" s="280">
        <v>105</v>
      </c>
      <c r="G48" s="509">
        <v>132.5</v>
      </c>
      <c r="H48" s="280">
        <v>0</v>
      </c>
      <c r="I48" s="280">
        <v>0</v>
      </c>
      <c r="J48" s="278" t="s">
        <v>276</v>
      </c>
      <c r="K48" s="281" t="s">
        <v>536</v>
      </c>
      <c r="L48" s="281"/>
      <c r="M48" s="281"/>
      <c r="N48" s="476"/>
    </row>
    <row r="49" spans="1:14" ht="39.75" customHeight="1" x14ac:dyDescent="0.25">
      <c r="A49" s="279" t="s">
        <v>162</v>
      </c>
      <c r="B49" s="279" t="s">
        <v>163</v>
      </c>
      <c r="C49" s="279" t="s">
        <v>8</v>
      </c>
      <c r="D49" s="179" t="s">
        <v>361</v>
      </c>
      <c r="E49" s="278" t="s">
        <v>2</v>
      </c>
      <c r="F49" s="280">
        <v>0</v>
      </c>
      <c r="G49" s="509">
        <v>0</v>
      </c>
      <c r="H49" s="280">
        <v>120</v>
      </c>
      <c r="I49" s="280">
        <v>128</v>
      </c>
      <c r="J49" s="278" t="s">
        <v>313</v>
      </c>
      <c r="K49" s="281"/>
      <c r="L49" s="281" t="s">
        <v>365</v>
      </c>
      <c r="M49" s="281" t="s">
        <v>365</v>
      </c>
      <c r="N49" s="476"/>
    </row>
    <row r="50" spans="1:14" ht="34.5" customHeight="1" x14ac:dyDescent="0.25">
      <c r="A50" s="279" t="s">
        <v>162</v>
      </c>
      <c r="B50" s="279" t="s">
        <v>163</v>
      </c>
      <c r="C50" s="279" t="s">
        <v>9</v>
      </c>
      <c r="D50" s="179" t="s">
        <v>362</v>
      </c>
      <c r="E50" s="278" t="s">
        <v>14</v>
      </c>
      <c r="F50" s="280">
        <v>4</v>
      </c>
      <c r="G50" s="509">
        <v>4</v>
      </c>
      <c r="H50" s="280">
        <v>0</v>
      </c>
      <c r="I50" s="280">
        <v>0</v>
      </c>
      <c r="J50" s="179" t="s">
        <v>363</v>
      </c>
      <c r="K50" s="281" t="s">
        <v>793</v>
      </c>
      <c r="L50" s="281"/>
      <c r="M50" s="281"/>
      <c r="N50" s="476"/>
    </row>
    <row r="51" spans="1:14" ht="27.75" customHeight="1" x14ac:dyDescent="0.25">
      <c r="A51" s="633" t="s">
        <v>162</v>
      </c>
      <c r="B51" s="633" t="s">
        <v>163</v>
      </c>
      <c r="C51" s="633" t="s">
        <v>11</v>
      </c>
      <c r="D51" s="635" t="s">
        <v>730</v>
      </c>
      <c r="E51" s="278" t="s">
        <v>2</v>
      </c>
      <c r="F51" s="280">
        <v>327</v>
      </c>
      <c r="G51" s="509">
        <v>327</v>
      </c>
      <c r="H51" s="280">
        <v>0</v>
      </c>
      <c r="I51" s="280">
        <v>0</v>
      </c>
      <c r="J51" s="635" t="s">
        <v>868</v>
      </c>
      <c r="K51" s="678"/>
      <c r="L51" s="678" t="s">
        <v>869</v>
      </c>
      <c r="M51" s="678"/>
      <c r="N51" s="476"/>
    </row>
    <row r="52" spans="1:14" ht="32.25" customHeight="1" x14ac:dyDescent="0.25">
      <c r="A52" s="634"/>
      <c r="B52" s="634"/>
      <c r="C52" s="634"/>
      <c r="D52" s="636"/>
      <c r="E52" s="278" t="s">
        <v>14</v>
      </c>
      <c r="F52" s="280">
        <v>0</v>
      </c>
      <c r="G52" s="509">
        <v>0</v>
      </c>
      <c r="H52" s="280">
        <v>150</v>
      </c>
      <c r="I52" s="280">
        <v>0</v>
      </c>
      <c r="J52" s="636"/>
      <c r="K52" s="679"/>
      <c r="L52" s="679"/>
      <c r="M52" s="679"/>
      <c r="N52" s="476"/>
    </row>
    <row r="53" spans="1:14" ht="46.5" customHeight="1" x14ac:dyDescent="0.25">
      <c r="A53" s="279" t="s">
        <v>162</v>
      </c>
      <c r="B53" s="279" t="s">
        <v>163</v>
      </c>
      <c r="C53" s="279" t="s">
        <v>16</v>
      </c>
      <c r="D53" s="278" t="s">
        <v>366</v>
      </c>
      <c r="E53" s="278" t="s">
        <v>2</v>
      </c>
      <c r="F53" s="280">
        <v>100</v>
      </c>
      <c r="G53" s="509">
        <v>100</v>
      </c>
      <c r="H53" s="280">
        <v>300</v>
      </c>
      <c r="I53" s="280">
        <v>251</v>
      </c>
      <c r="J53" s="179" t="s">
        <v>367</v>
      </c>
      <c r="K53" s="281" t="s">
        <v>795</v>
      </c>
      <c r="L53" s="281" t="s">
        <v>537</v>
      </c>
      <c r="M53" s="281" t="s">
        <v>794</v>
      </c>
      <c r="N53" s="476"/>
    </row>
    <row r="54" spans="1:14" ht="42.75" customHeight="1" x14ac:dyDescent="0.25">
      <c r="A54" s="279" t="s">
        <v>162</v>
      </c>
      <c r="B54" s="279" t="s">
        <v>163</v>
      </c>
      <c r="C54" s="279" t="s">
        <v>12</v>
      </c>
      <c r="D54" s="278" t="s">
        <v>368</v>
      </c>
      <c r="E54" s="278" t="s">
        <v>2</v>
      </c>
      <c r="F54" s="280">
        <v>0</v>
      </c>
      <c r="G54" s="509">
        <v>0</v>
      </c>
      <c r="H54" s="280">
        <v>0</v>
      </c>
      <c r="I54" s="280">
        <v>15</v>
      </c>
      <c r="J54" s="179" t="s">
        <v>222</v>
      </c>
      <c r="K54" s="281"/>
      <c r="L54" s="281"/>
      <c r="M54" s="281">
        <v>1</v>
      </c>
      <c r="N54" s="476"/>
    </row>
    <row r="55" spans="1:14" ht="42.75" customHeight="1" x14ac:dyDescent="0.25">
      <c r="A55" s="276" t="s">
        <v>162</v>
      </c>
      <c r="B55" s="276" t="s">
        <v>163</v>
      </c>
      <c r="C55" s="276" t="s">
        <v>13</v>
      </c>
      <c r="D55" s="274" t="s">
        <v>584</v>
      </c>
      <c r="E55" s="278" t="s">
        <v>2</v>
      </c>
      <c r="F55" s="280">
        <v>15</v>
      </c>
      <c r="G55" s="509">
        <v>30</v>
      </c>
      <c r="H55" s="280">
        <v>0</v>
      </c>
      <c r="I55" s="280">
        <v>0</v>
      </c>
      <c r="J55" s="179" t="s">
        <v>222</v>
      </c>
      <c r="K55" s="281">
        <v>1</v>
      </c>
      <c r="L55" s="281"/>
      <c r="M55" s="281"/>
      <c r="N55" s="476"/>
    </row>
    <row r="56" spans="1:14" ht="32.25" customHeight="1" x14ac:dyDescent="0.25">
      <c r="A56" s="279" t="s">
        <v>162</v>
      </c>
      <c r="B56" s="279" t="s">
        <v>163</v>
      </c>
      <c r="C56" s="279" t="s">
        <v>351</v>
      </c>
      <c r="D56" s="278" t="s">
        <v>696</v>
      </c>
      <c r="E56" s="278" t="s">
        <v>2</v>
      </c>
      <c r="F56" s="280">
        <v>15</v>
      </c>
      <c r="G56" s="509">
        <v>15</v>
      </c>
      <c r="H56" s="280">
        <v>15</v>
      </c>
      <c r="I56" s="280">
        <v>15</v>
      </c>
      <c r="J56" s="179" t="s">
        <v>397</v>
      </c>
      <c r="K56" s="281">
        <v>1</v>
      </c>
      <c r="L56" s="281">
        <v>1</v>
      </c>
      <c r="M56" s="281">
        <v>1</v>
      </c>
      <c r="N56" s="476"/>
    </row>
    <row r="57" spans="1:14" ht="39.75" customHeight="1" x14ac:dyDescent="0.25">
      <c r="A57" s="279" t="s">
        <v>162</v>
      </c>
      <c r="B57" s="279" t="s">
        <v>163</v>
      </c>
      <c r="C57" s="279" t="s">
        <v>307</v>
      </c>
      <c r="D57" s="278" t="s">
        <v>538</v>
      </c>
      <c r="E57" s="278" t="s">
        <v>2</v>
      </c>
      <c r="F57" s="280">
        <v>12</v>
      </c>
      <c r="G57" s="509">
        <v>12</v>
      </c>
      <c r="H57" s="280">
        <v>0</v>
      </c>
      <c r="I57" s="280">
        <v>0</v>
      </c>
      <c r="J57" s="179" t="s">
        <v>539</v>
      </c>
      <c r="K57" s="281" t="s">
        <v>582</v>
      </c>
      <c r="L57" s="281"/>
      <c r="M57" s="281"/>
      <c r="N57" s="476"/>
    </row>
    <row r="58" spans="1:14" ht="24" customHeight="1" x14ac:dyDescent="0.25">
      <c r="A58" s="633" t="s">
        <v>162</v>
      </c>
      <c r="B58" s="633" t="s">
        <v>163</v>
      </c>
      <c r="C58" s="633" t="s">
        <v>311</v>
      </c>
      <c r="D58" s="635" t="s">
        <v>614</v>
      </c>
      <c r="E58" s="278" t="s">
        <v>2</v>
      </c>
      <c r="F58" s="280">
        <v>64.8</v>
      </c>
      <c r="G58" s="509">
        <v>64.8</v>
      </c>
      <c r="H58" s="280">
        <v>15</v>
      </c>
      <c r="I58" s="280">
        <v>0</v>
      </c>
      <c r="J58" s="635" t="s">
        <v>809</v>
      </c>
      <c r="K58" s="633" t="s">
        <v>726</v>
      </c>
      <c r="L58" s="678">
        <v>1</v>
      </c>
      <c r="M58" s="678"/>
      <c r="N58" s="476"/>
    </row>
    <row r="59" spans="1:14" ht="23.25" customHeight="1" x14ac:dyDescent="0.25">
      <c r="A59" s="634"/>
      <c r="B59" s="634"/>
      <c r="C59" s="634"/>
      <c r="D59" s="636"/>
      <c r="E59" s="278" t="s">
        <v>14</v>
      </c>
      <c r="F59" s="280">
        <v>0</v>
      </c>
      <c r="G59" s="509">
        <v>0</v>
      </c>
      <c r="H59" s="280">
        <v>0</v>
      </c>
      <c r="I59" s="280">
        <v>0</v>
      </c>
      <c r="J59" s="636"/>
      <c r="K59" s="634"/>
      <c r="L59" s="679"/>
      <c r="M59" s="679"/>
      <c r="N59" s="476"/>
    </row>
    <row r="60" spans="1:14" ht="42" customHeight="1" x14ac:dyDescent="0.25">
      <c r="A60" s="276" t="s">
        <v>162</v>
      </c>
      <c r="B60" s="276" t="s">
        <v>163</v>
      </c>
      <c r="C60" s="276" t="s">
        <v>312</v>
      </c>
      <c r="D60" s="229" t="s">
        <v>583</v>
      </c>
      <c r="E60" s="278" t="s">
        <v>14</v>
      </c>
      <c r="F60" s="280">
        <v>6</v>
      </c>
      <c r="G60" s="509">
        <v>6</v>
      </c>
      <c r="H60" s="280">
        <v>0</v>
      </c>
      <c r="I60" s="280">
        <v>0</v>
      </c>
      <c r="J60" s="274" t="s">
        <v>548</v>
      </c>
      <c r="K60" s="284">
        <v>1</v>
      </c>
      <c r="L60" s="284"/>
      <c r="M60" s="284"/>
      <c r="N60" s="476"/>
    </row>
    <row r="61" spans="1:14" ht="26.25" customHeight="1" x14ac:dyDescent="0.25">
      <c r="A61" s="276" t="s">
        <v>162</v>
      </c>
      <c r="B61" s="276" t="s">
        <v>163</v>
      </c>
      <c r="C61" s="276" t="s">
        <v>369</v>
      </c>
      <c r="D61" s="122" t="s">
        <v>553</v>
      </c>
      <c r="E61" s="278" t="s">
        <v>14</v>
      </c>
      <c r="F61" s="280">
        <v>0</v>
      </c>
      <c r="G61" s="509">
        <v>115</v>
      </c>
      <c r="H61" s="280">
        <v>0</v>
      </c>
      <c r="I61" s="280">
        <v>0</v>
      </c>
      <c r="J61" s="278" t="s">
        <v>552</v>
      </c>
      <c r="K61" s="284">
        <v>1</v>
      </c>
      <c r="L61" s="284"/>
      <c r="M61" s="284"/>
      <c r="N61" s="476"/>
    </row>
    <row r="62" spans="1:14" ht="44.25" customHeight="1" x14ac:dyDescent="0.25">
      <c r="A62" s="276" t="s">
        <v>162</v>
      </c>
      <c r="B62" s="276" t="s">
        <v>163</v>
      </c>
      <c r="C62" s="276" t="s">
        <v>585</v>
      </c>
      <c r="D62" s="229" t="s">
        <v>810</v>
      </c>
      <c r="E62" s="278" t="s">
        <v>14</v>
      </c>
      <c r="F62" s="280">
        <v>0</v>
      </c>
      <c r="G62" s="509">
        <v>0</v>
      </c>
      <c r="H62" s="280">
        <v>12</v>
      </c>
      <c r="I62" s="280">
        <v>0</v>
      </c>
      <c r="J62" s="278" t="s">
        <v>223</v>
      </c>
      <c r="K62" s="284"/>
      <c r="L62" s="284">
        <v>1</v>
      </c>
      <c r="M62" s="284"/>
      <c r="N62" s="476"/>
    </row>
    <row r="63" spans="1:14" ht="29.25" customHeight="1" x14ac:dyDescent="0.25">
      <c r="A63" s="276" t="s">
        <v>162</v>
      </c>
      <c r="B63" s="276" t="s">
        <v>163</v>
      </c>
      <c r="C63" s="276" t="s">
        <v>370</v>
      </c>
      <c r="D63" s="139" t="s">
        <v>549</v>
      </c>
      <c r="E63" s="278" t="s">
        <v>14</v>
      </c>
      <c r="F63" s="280">
        <v>0</v>
      </c>
      <c r="G63" s="509">
        <v>45.4</v>
      </c>
      <c r="H63" s="280">
        <v>0</v>
      </c>
      <c r="I63" s="280">
        <v>0</v>
      </c>
      <c r="J63" s="274" t="s">
        <v>554</v>
      </c>
      <c r="K63" s="284">
        <v>1</v>
      </c>
      <c r="L63" s="284"/>
      <c r="M63" s="284"/>
      <c r="N63" s="476"/>
    </row>
    <row r="64" spans="1:14" ht="30" customHeight="1" x14ac:dyDescent="0.25">
      <c r="A64" s="276" t="s">
        <v>162</v>
      </c>
      <c r="B64" s="276" t="s">
        <v>163</v>
      </c>
      <c r="C64" s="276" t="s">
        <v>315</v>
      </c>
      <c r="D64" s="139" t="s">
        <v>645</v>
      </c>
      <c r="E64" s="278" t="s">
        <v>14</v>
      </c>
      <c r="F64" s="280">
        <v>12</v>
      </c>
      <c r="G64" s="509">
        <v>0</v>
      </c>
      <c r="H64" s="280">
        <v>12</v>
      </c>
      <c r="I64" s="280">
        <v>0</v>
      </c>
      <c r="J64" s="274" t="s">
        <v>554</v>
      </c>
      <c r="K64" s="284"/>
      <c r="L64" s="284">
        <v>1</v>
      </c>
      <c r="M64" s="284"/>
      <c r="N64" s="476"/>
    </row>
    <row r="65" spans="1:14" ht="39.75" customHeight="1" x14ac:dyDescent="0.25">
      <c r="A65" s="276" t="s">
        <v>162</v>
      </c>
      <c r="B65" s="276" t="s">
        <v>163</v>
      </c>
      <c r="C65" s="276" t="s">
        <v>581</v>
      </c>
      <c r="D65" s="139" t="s">
        <v>557</v>
      </c>
      <c r="E65" s="278" t="s">
        <v>14</v>
      </c>
      <c r="F65" s="280">
        <v>0</v>
      </c>
      <c r="G65" s="509">
        <v>0</v>
      </c>
      <c r="H65" s="280">
        <v>18</v>
      </c>
      <c r="I65" s="280">
        <v>0</v>
      </c>
      <c r="J65" s="274" t="s">
        <v>555</v>
      </c>
      <c r="K65" s="284"/>
      <c r="L65" s="284">
        <v>300</v>
      </c>
      <c r="M65" s="284"/>
      <c r="N65" s="476"/>
    </row>
    <row r="66" spans="1:14" ht="46.5" customHeight="1" x14ac:dyDescent="0.25">
      <c r="A66" s="276" t="s">
        <v>162</v>
      </c>
      <c r="B66" s="276" t="s">
        <v>163</v>
      </c>
      <c r="C66" s="276" t="s">
        <v>316</v>
      </c>
      <c r="D66" s="139" t="s">
        <v>559</v>
      </c>
      <c r="E66" s="278" t="s">
        <v>14</v>
      </c>
      <c r="F66" s="280">
        <v>0</v>
      </c>
      <c r="G66" s="509">
        <v>0</v>
      </c>
      <c r="H66" s="280">
        <v>139</v>
      </c>
      <c r="I66" s="280">
        <v>0</v>
      </c>
      <c r="J66" s="274" t="s">
        <v>556</v>
      </c>
      <c r="K66" s="284"/>
      <c r="L66" s="284">
        <v>650</v>
      </c>
      <c r="M66" s="284"/>
      <c r="N66" s="476"/>
    </row>
    <row r="67" spans="1:14" ht="39.75" customHeight="1" x14ac:dyDescent="0.25">
      <c r="A67" s="276" t="s">
        <v>162</v>
      </c>
      <c r="B67" s="276" t="s">
        <v>163</v>
      </c>
      <c r="C67" s="276" t="s">
        <v>371</v>
      </c>
      <c r="D67" s="179" t="s">
        <v>558</v>
      </c>
      <c r="E67" s="278" t="s">
        <v>14</v>
      </c>
      <c r="F67" s="280">
        <v>0</v>
      </c>
      <c r="G67" s="509">
        <v>0</v>
      </c>
      <c r="H67" s="280">
        <v>0</v>
      </c>
      <c r="I67" s="280">
        <v>15</v>
      </c>
      <c r="J67" s="274" t="s">
        <v>816</v>
      </c>
      <c r="K67" s="284"/>
      <c r="L67" s="284"/>
      <c r="M67" s="284" t="s">
        <v>197</v>
      </c>
      <c r="N67" s="476"/>
    </row>
    <row r="68" spans="1:14" ht="28.5" customHeight="1" x14ac:dyDescent="0.25">
      <c r="A68" s="276" t="s">
        <v>162</v>
      </c>
      <c r="B68" s="276" t="s">
        <v>163</v>
      </c>
      <c r="C68" s="276" t="s">
        <v>586</v>
      </c>
      <c r="D68" s="122" t="s">
        <v>798</v>
      </c>
      <c r="E68" s="278" t="s">
        <v>14</v>
      </c>
      <c r="F68" s="280">
        <v>115</v>
      </c>
      <c r="G68" s="509">
        <v>140.30000000000001</v>
      </c>
      <c r="H68" s="280">
        <v>0</v>
      </c>
      <c r="I68" s="280">
        <v>0</v>
      </c>
      <c r="J68" s="274" t="s">
        <v>552</v>
      </c>
      <c r="K68" s="284">
        <v>1</v>
      </c>
      <c r="L68" s="284"/>
      <c r="M68" s="284"/>
      <c r="N68" s="476"/>
    </row>
    <row r="69" spans="1:14" ht="39.75" customHeight="1" x14ac:dyDescent="0.25">
      <c r="A69" s="276" t="s">
        <v>162</v>
      </c>
      <c r="B69" s="276" t="s">
        <v>163</v>
      </c>
      <c r="C69" s="276" t="s">
        <v>398</v>
      </c>
      <c r="D69" s="227" t="s">
        <v>807</v>
      </c>
      <c r="E69" s="278" t="s">
        <v>14</v>
      </c>
      <c r="F69" s="280">
        <v>12</v>
      </c>
      <c r="G69" s="509">
        <v>12</v>
      </c>
      <c r="H69" s="280">
        <v>0</v>
      </c>
      <c r="I69" s="280">
        <v>150</v>
      </c>
      <c r="J69" s="274" t="s">
        <v>796</v>
      </c>
      <c r="K69" s="284" t="s">
        <v>197</v>
      </c>
      <c r="L69" s="284"/>
      <c r="M69" s="284" t="s">
        <v>671</v>
      </c>
      <c r="N69" s="476"/>
    </row>
    <row r="70" spans="1:14" ht="39.75" customHeight="1" x14ac:dyDescent="0.25">
      <c r="A70" s="276" t="s">
        <v>162</v>
      </c>
      <c r="B70" s="276" t="s">
        <v>163</v>
      </c>
      <c r="C70" s="276" t="s">
        <v>587</v>
      </c>
      <c r="D70" s="218" t="s">
        <v>672</v>
      </c>
      <c r="E70" s="278" t="s">
        <v>14</v>
      </c>
      <c r="F70" s="280">
        <v>0</v>
      </c>
      <c r="G70" s="509">
        <v>0</v>
      </c>
      <c r="H70" s="280">
        <v>18</v>
      </c>
      <c r="I70" s="280">
        <v>0</v>
      </c>
      <c r="J70" s="274" t="s">
        <v>551</v>
      </c>
      <c r="K70" s="284"/>
      <c r="L70" s="284">
        <v>2</v>
      </c>
      <c r="M70" s="284"/>
      <c r="N70" s="476"/>
    </row>
    <row r="71" spans="1:14" ht="38.25" customHeight="1" x14ac:dyDescent="0.25">
      <c r="A71" s="276" t="s">
        <v>162</v>
      </c>
      <c r="B71" s="276" t="s">
        <v>163</v>
      </c>
      <c r="C71" s="276" t="s">
        <v>419</v>
      </c>
      <c r="D71" s="121" t="s">
        <v>540</v>
      </c>
      <c r="E71" s="278" t="s">
        <v>14</v>
      </c>
      <c r="F71" s="280">
        <v>4</v>
      </c>
      <c r="G71" s="509">
        <v>4</v>
      </c>
      <c r="H71" s="280">
        <v>0</v>
      </c>
      <c r="I71" s="280">
        <v>0</v>
      </c>
      <c r="J71" s="274" t="s">
        <v>542</v>
      </c>
      <c r="K71" s="284" t="s">
        <v>427</v>
      </c>
      <c r="L71" s="284"/>
      <c r="M71" s="284"/>
      <c r="N71" s="476"/>
    </row>
    <row r="72" spans="1:14" ht="39.75" customHeight="1" x14ac:dyDescent="0.25">
      <c r="A72" s="276" t="s">
        <v>162</v>
      </c>
      <c r="B72" s="276" t="s">
        <v>163</v>
      </c>
      <c r="C72" s="276" t="s">
        <v>690</v>
      </c>
      <c r="D72" s="121" t="s">
        <v>543</v>
      </c>
      <c r="E72" s="278" t="s">
        <v>14</v>
      </c>
      <c r="F72" s="280">
        <v>0</v>
      </c>
      <c r="G72" s="509">
        <v>0</v>
      </c>
      <c r="H72" s="280">
        <v>0</v>
      </c>
      <c r="I72" s="280">
        <v>61</v>
      </c>
      <c r="J72" s="274" t="s">
        <v>545</v>
      </c>
      <c r="K72" s="284"/>
      <c r="L72" s="284"/>
      <c r="M72" s="284" t="s">
        <v>602</v>
      </c>
      <c r="N72" s="476"/>
    </row>
    <row r="73" spans="1:14" ht="39.75" customHeight="1" x14ac:dyDescent="0.25">
      <c r="A73" s="276" t="s">
        <v>162</v>
      </c>
      <c r="B73" s="276" t="s">
        <v>163</v>
      </c>
      <c r="C73" s="276" t="s">
        <v>422</v>
      </c>
      <c r="D73" s="121" t="s">
        <v>544</v>
      </c>
      <c r="E73" s="278" t="s">
        <v>14</v>
      </c>
      <c r="F73" s="280">
        <v>0</v>
      </c>
      <c r="G73" s="509">
        <v>0</v>
      </c>
      <c r="H73" s="280">
        <v>0</v>
      </c>
      <c r="I73" s="280">
        <v>60</v>
      </c>
      <c r="J73" s="274" t="s">
        <v>545</v>
      </c>
      <c r="K73" s="575"/>
      <c r="L73" s="281"/>
      <c r="M73" s="284" t="s">
        <v>601</v>
      </c>
      <c r="N73" s="476"/>
    </row>
    <row r="74" spans="1:14" ht="33" customHeight="1" x14ac:dyDescent="0.25">
      <c r="A74" s="276" t="s">
        <v>162</v>
      </c>
      <c r="B74" s="276" t="s">
        <v>163</v>
      </c>
      <c r="C74" s="276" t="s">
        <v>423</v>
      </c>
      <c r="D74" s="122" t="s">
        <v>541</v>
      </c>
      <c r="E74" s="278" t="s">
        <v>14</v>
      </c>
      <c r="F74" s="280">
        <v>30</v>
      </c>
      <c r="G74" s="509">
        <v>13</v>
      </c>
      <c r="H74" s="280">
        <v>0</v>
      </c>
      <c r="I74" s="280">
        <v>0</v>
      </c>
      <c r="J74" s="274" t="s">
        <v>545</v>
      </c>
      <c r="K74" s="284" t="s">
        <v>256</v>
      </c>
      <c r="L74" s="284"/>
      <c r="M74" s="284"/>
      <c r="N74" s="476"/>
    </row>
    <row r="75" spans="1:14" ht="41.25" customHeight="1" x14ac:dyDescent="0.25">
      <c r="A75" s="276" t="s">
        <v>162</v>
      </c>
      <c r="B75" s="276" t="s">
        <v>163</v>
      </c>
      <c r="C75" s="276" t="s">
        <v>424</v>
      </c>
      <c r="D75" s="179" t="s">
        <v>546</v>
      </c>
      <c r="E75" s="278" t="s">
        <v>14</v>
      </c>
      <c r="F75" s="280">
        <v>0</v>
      </c>
      <c r="G75" s="509">
        <v>0</v>
      </c>
      <c r="H75" s="280">
        <v>0</v>
      </c>
      <c r="I75" s="280">
        <v>15</v>
      </c>
      <c r="J75" s="274" t="s">
        <v>815</v>
      </c>
      <c r="K75" s="284"/>
      <c r="L75" s="284"/>
      <c r="M75" s="284" t="s">
        <v>197</v>
      </c>
      <c r="N75" s="476"/>
    </row>
    <row r="76" spans="1:14" ht="16.5" customHeight="1" x14ac:dyDescent="0.25">
      <c r="A76" s="633" t="s">
        <v>162</v>
      </c>
      <c r="B76" s="633" t="s">
        <v>163</v>
      </c>
      <c r="C76" s="633" t="s">
        <v>560</v>
      </c>
      <c r="D76" s="635" t="s">
        <v>616</v>
      </c>
      <c r="E76" s="278" t="s">
        <v>4</v>
      </c>
      <c r="F76" s="280">
        <v>0</v>
      </c>
      <c r="G76" s="509">
        <v>0</v>
      </c>
      <c r="H76" s="280">
        <v>0</v>
      </c>
      <c r="I76" s="280">
        <v>119</v>
      </c>
      <c r="J76" s="635" t="s">
        <v>814</v>
      </c>
      <c r="K76" s="678"/>
      <c r="L76" s="678"/>
      <c r="M76" s="678" t="s">
        <v>830</v>
      </c>
      <c r="N76" s="476"/>
    </row>
    <row r="77" spans="1:14" ht="15.75" customHeight="1" x14ac:dyDescent="0.25">
      <c r="A77" s="836"/>
      <c r="B77" s="836"/>
      <c r="C77" s="836"/>
      <c r="D77" s="674"/>
      <c r="E77" s="278" t="s">
        <v>14</v>
      </c>
      <c r="F77" s="280">
        <v>12</v>
      </c>
      <c r="G77" s="509">
        <v>12</v>
      </c>
      <c r="H77" s="280">
        <v>0</v>
      </c>
      <c r="I77" s="280">
        <v>17</v>
      </c>
      <c r="J77" s="674"/>
      <c r="K77" s="887"/>
      <c r="L77" s="887"/>
      <c r="M77" s="887"/>
      <c r="N77" s="476"/>
    </row>
    <row r="78" spans="1:14" ht="20.25" customHeight="1" x14ac:dyDescent="0.25">
      <c r="A78" s="634"/>
      <c r="B78" s="634"/>
      <c r="C78" s="634"/>
      <c r="D78" s="636"/>
      <c r="E78" s="278" t="s">
        <v>2</v>
      </c>
      <c r="F78" s="280">
        <v>0</v>
      </c>
      <c r="G78" s="509">
        <v>0</v>
      </c>
      <c r="H78" s="280">
        <v>0</v>
      </c>
      <c r="I78" s="280">
        <v>17</v>
      </c>
      <c r="J78" s="636"/>
      <c r="K78" s="679"/>
      <c r="L78" s="679"/>
      <c r="M78" s="679"/>
      <c r="N78" s="476"/>
    </row>
    <row r="79" spans="1:14" ht="30.75" customHeight="1" x14ac:dyDescent="0.25">
      <c r="A79" s="276" t="s">
        <v>162</v>
      </c>
      <c r="B79" s="276" t="s">
        <v>163</v>
      </c>
      <c r="C79" s="276" t="s">
        <v>561</v>
      </c>
      <c r="D79" s="139" t="s">
        <v>674</v>
      </c>
      <c r="E79" s="223" t="s">
        <v>14</v>
      </c>
      <c r="F79" s="47">
        <v>40</v>
      </c>
      <c r="G79" s="509">
        <v>40</v>
      </c>
      <c r="H79" s="47">
        <v>0</v>
      </c>
      <c r="I79" s="47">
        <v>0</v>
      </c>
      <c r="J79" s="314" t="s">
        <v>849</v>
      </c>
      <c r="K79" s="576" t="s">
        <v>575</v>
      </c>
      <c r="L79" s="576"/>
      <c r="M79" s="576"/>
      <c r="N79" s="476"/>
    </row>
    <row r="80" spans="1:14" ht="30.75" customHeight="1" x14ac:dyDescent="0.25">
      <c r="A80" s="276" t="s">
        <v>162</v>
      </c>
      <c r="B80" s="276" t="s">
        <v>163</v>
      </c>
      <c r="C80" s="276" t="s">
        <v>562</v>
      </c>
      <c r="D80" s="139" t="s">
        <v>550</v>
      </c>
      <c r="E80" s="278" t="s">
        <v>14</v>
      </c>
      <c r="F80" s="280">
        <v>0</v>
      </c>
      <c r="G80" s="509">
        <v>0</v>
      </c>
      <c r="H80" s="280">
        <v>18</v>
      </c>
      <c r="I80" s="280">
        <v>0</v>
      </c>
      <c r="J80" s="274" t="s">
        <v>554</v>
      </c>
      <c r="K80" s="284"/>
      <c r="L80" s="284">
        <v>1</v>
      </c>
      <c r="M80" s="284"/>
      <c r="N80" s="476"/>
    </row>
    <row r="81" spans="1:14" ht="30" customHeight="1" x14ac:dyDescent="0.25">
      <c r="A81" s="276" t="s">
        <v>162</v>
      </c>
      <c r="B81" s="276" t="s">
        <v>163</v>
      </c>
      <c r="C81" s="276" t="s">
        <v>563</v>
      </c>
      <c r="D81" s="139" t="s">
        <v>683</v>
      </c>
      <c r="E81" s="223" t="s">
        <v>14</v>
      </c>
      <c r="F81" s="47">
        <v>0</v>
      </c>
      <c r="G81" s="509">
        <v>0</v>
      </c>
      <c r="H81" s="47">
        <v>85</v>
      </c>
      <c r="I81" s="47">
        <v>0</v>
      </c>
      <c r="J81" s="223" t="s">
        <v>673</v>
      </c>
      <c r="K81" s="577"/>
      <c r="L81" s="577">
        <v>1</v>
      </c>
      <c r="M81" s="577"/>
      <c r="N81" s="476"/>
    </row>
    <row r="82" spans="1:14" ht="31.5" customHeight="1" x14ac:dyDescent="0.25">
      <c r="A82" s="279" t="s">
        <v>162</v>
      </c>
      <c r="B82" s="279" t="s">
        <v>163</v>
      </c>
      <c r="C82" s="279" t="s">
        <v>564</v>
      </c>
      <c r="D82" s="273" t="s">
        <v>876</v>
      </c>
      <c r="E82" s="223" t="s">
        <v>2</v>
      </c>
      <c r="F82" s="47">
        <v>17</v>
      </c>
      <c r="G82" s="509">
        <v>17</v>
      </c>
      <c r="H82" s="47">
        <v>0</v>
      </c>
      <c r="I82" s="47">
        <v>0</v>
      </c>
      <c r="J82" s="223" t="s">
        <v>222</v>
      </c>
      <c r="K82" s="281">
        <v>1</v>
      </c>
      <c r="L82" s="577"/>
      <c r="M82" s="577"/>
      <c r="N82" s="476"/>
    </row>
    <row r="83" spans="1:14" ht="30" customHeight="1" x14ac:dyDescent="0.25">
      <c r="A83" s="279" t="s">
        <v>162</v>
      </c>
      <c r="B83" s="279" t="s">
        <v>163</v>
      </c>
      <c r="C83" s="279" t="s">
        <v>565</v>
      </c>
      <c r="D83" s="139" t="s">
        <v>832</v>
      </c>
      <c r="E83" s="223" t="s">
        <v>14</v>
      </c>
      <c r="F83" s="47">
        <v>12</v>
      </c>
      <c r="G83" s="509">
        <v>12</v>
      </c>
      <c r="H83" s="47">
        <v>0</v>
      </c>
      <c r="I83" s="47">
        <v>0</v>
      </c>
      <c r="J83" s="223" t="s">
        <v>222</v>
      </c>
      <c r="K83" s="281">
        <v>1</v>
      </c>
      <c r="L83" s="577"/>
      <c r="M83" s="577"/>
      <c r="N83" s="476"/>
    </row>
    <row r="84" spans="1:14" ht="30" customHeight="1" x14ac:dyDescent="0.25">
      <c r="A84" s="279" t="s">
        <v>162</v>
      </c>
      <c r="B84" s="279" t="s">
        <v>163</v>
      </c>
      <c r="C84" s="279" t="s">
        <v>566</v>
      </c>
      <c r="D84" s="139" t="s">
        <v>797</v>
      </c>
      <c r="E84" s="223" t="s">
        <v>14</v>
      </c>
      <c r="F84" s="47">
        <v>14</v>
      </c>
      <c r="G84" s="509">
        <v>17</v>
      </c>
      <c r="H84" s="47">
        <v>0</v>
      </c>
      <c r="I84" s="47">
        <v>0</v>
      </c>
      <c r="J84" s="278" t="s">
        <v>547</v>
      </c>
      <c r="K84" s="281">
        <v>1</v>
      </c>
      <c r="L84" s="577"/>
      <c r="M84" s="577"/>
      <c r="N84" s="476"/>
    </row>
    <row r="85" spans="1:14" ht="30.75" customHeight="1" x14ac:dyDescent="0.25">
      <c r="A85" s="279" t="s">
        <v>162</v>
      </c>
      <c r="B85" s="279" t="s">
        <v>163</v>
      </c>
      <c r="C85" s="279" t="s">
        <v>615</v>
      </c>
      <c r="D85" s="139" t="s">
        <v>831</v>
      </c>
      <c r="E85" s="223" t="s">
        <v>2</v>
      </c>
      <c r="F85" s="47">
        <v>10</v>
      </c>
      <c r="G85" s="509">
        <v>9</v>
      </c>
      <c r="H85" s="47">
        <v>0</v>
      </c>
      <c r="I85" s="47">
        <v>0</v>
      </c>
      <c r="J85" s="223" t="s">
        <v>222</v>
      </c>
      <c r="K85" s="281">
        <v>1</v>
      </c>
      <c r="L85" s="577"/>
      <c r="M85" s="577"/>
      <c r="N85" s="476"/>
    </row>
    <row r="86" spans="1:14" ht="31.5" customHeight="1" x14ac:dyDescent="0.25">
      <c r="A86" s="279" t="s">
        <v>162</v>
      </c>
      <c r="B86" s="279" t="s">
        <v>163</v>
      </c>
      <c r="C86" s="279" t="s">
        <v>942</v>
      </c>
      <c r="D86" s="139" t="s">
        <v>937</v>
      </c>
      <c r="E86" s="223" t="s">
        <v>14</v>
      </c>
      <c r="F86" s="47">
        <v>0</v>
      </c>
      <c r="G86" s="509">
        <v>19</v>
      </c>
      <c r="H86" s="47">
        <v>0</v>
      </c>
      <c r="I86" s="47">
        <v>0</v>
      </c>
      <c r="J86" s="278" t="s">
        <v>547</v>
      </c>
      <c r="K86" s="281">
        <v>1</v>
      </c>
      <c r="L86" s="577"/>
      <c r="M86" s="577"/>
      <c r="N86" s="476"/>
    </row>
    <row r="87" spans="1:14" ht="31.5" customHeight="1" x14ac:dyDescent="0.25">
      <c r="A87" s="279" t="s">
        <v>162</v>
      </c>
      <c r="B87" s="279" t="s">
        <v>163</v>
      </c>
      <c r="C87" s="279" t="s">
        <v>567</v>
      </c>
      <c r="D87" s="139" t="s">
        <v>938</v>
      </c>
      <c r="E87" s="223" t="s">
        <v>14</v>
      </c>
      <c r="F87" s="47">
        <v>0</v>
      </c>
      <c r="G87" s="509">
        <v>20</v>
      </c>
      <c r="H87" s="47">
        <v>0</v>
      </c>
      <c r="I87" s="47">
        <v>0</v>
      </c>
      <c r="J87" s="278" t="s">
        <v>941</v>
      </c>
      <c r="K87" s="281">
        <v>112</v>
      </c>
      <c r="L87" s="577"/>
      <c r="M87" s="577"/>
      <c r="N87" s="476"/>
    </row>
    <row r="88" spans="1:14" ht="31.5" customHeight="1" x14ac:dyDescent="0.25">
      <c r="A88" s="279" t="s">
        <v>162</v>
      </c>
      <c r="B88" s="279" t="s">
        <v>163</v>
      </c>
      <c r="C88" s="279" t="s">
        <v>943</v>
      </c>
      <c r="D88" s="139" t="s">
        <v>939</v>
      </c>
      <c r="E88" s="223" t="s">
        <v>14</v>
      </c>
      <c r="F88" s="47">
        <v>0</v>
      </c>
      <c r="G88" s="509">
        <v>30</v>
      </c>
      <c r="H88" s="47">
        <v>0</v>
      </c>
      <c r="I88" s="47">
        <v>0</v>
      </c>
      <c r="J88" s="278" t="s">
        <v>545</v>
      </c>
      <c r="K88" s="281">
        <v>320</v>
      </c>
      <c r="L88" s="577"/>
      <c r="M88" s="577"/>
      <c r="N88" s="476"/>
    </row>
    <row r="89" spans="1:14" ht="31.5" customHeight="1" x14ac:dyDescent="0.25">
      <c r="A89" s="279" t="s">
        <v>162</v>
      </c>
      <c r="B89" s="279" t="s">
        <v>163</v>
      </c>
      <c r="C89" s="279" t="s">
        <v>944</v>
      </c>
      <c r="D89" s="139" t="s">
        <v>940</v>
      </c>
      <c r="E89" s="223" t="s">
        <v>14</v>
      </c>
      <c r="F89" s="47">
        <v>0</v>
      </c>
      <c r="G89" s="509">
        <v>73.5</v>
      </c>
      <c r="H89" s="47">
        <v>0</v>
      </c>
      <c r="I89" s="47">
        <v>0</v>
      </c>
      <c r="J89" s="278" t="s">
        <v>941</v>
      </c>
      <c r="K89" s="281">
        <v>365</v>
      </c>
      <c r="L89" s="577"/>
      <c r="M89" s="577"/>
      <c r="N89" s="476"/>
    </row>
    <row r="90" spans="1:14" ht="18.75" customHeight="1" x14ac:dyDescent="0.25">
      <c r="A90" s="61" t="s">
        <v>162</v>
      </c>
      <c r="B90" s="61" t="s">
        <v>163</v>
      </c>
      <c r="C90" s="867" t="s">
        <v>48</v>
      </c>
      <c r="D90" s="868"/>
      <c r="E90" s="869"/>
      <c r="F90" s="91">
        <f t="shared" ref="F90:I90" si="2">SUM(F21:F89)</f>
        <v>3704.2000000000003</v>
      </c>
      <c r="G90" s="91">
        <f t="shared" si="2"/>
        <v>3960.1000000000004</v>
      </c>
      <c r="H90" s="91">
        <f t="shared" si="2"/>
        <v>1858.3</v>
      </c>
      <c r="I90" s="91">
        <f t="shared" si="2"/>
        <v>1962</v>
      </c>
      <c r="J90" s="67"/>
      <c r="K90" s="67"/>
      <c r="L90" s="67"/>
      <c r="M90" s="67"/>
      <c r="N90" s="476"/>
    </row>
    <row r="91" spans="1:14" ht="15.75" customHeight="1" x14ac:dyDescent="0.25">
      <c r="A91" s="282"/>
      <c r="B91" s="282"/>
      <c r="C91" s="279"/>
      <c r="D91" s="184"/>
      <c r="E91" s="79" t="s">
        <v>37</v>
      </c>
      <c r="F91" s="80">
        <f>+F56+F54+F53+F51+F49+F48+F42+F41+F40+F39+F38+F37+F34+F31+F28+F25+F22+F21+F43+F55+F58+F36+F82+F78+F85+F46+F57</f>
        <v>1335.8</v>
      </c>
      <c r="G91" s="80">
        <f>+G56+G54+G53+G51+G49+G48+G42+G41+G40+G39+G38+G37+G34+G31+G28+G25+G22+G21+G43+G55+G58+G36+G82+G78+G85+G46+G57</f>
        <v>1426</v>
      </c>
      <c r="H91" s="80">
        <f>+H56+H54+H53+H51+H49+H48+H42+H41+H40+H39+H38+H37+H34+H31+H28+H25+H22+H21+H43+H55+H58+H36+H82+H78+H85+H46+H57</f>
        <v>1125.3</v>
      </c>
      <c r="I91" s="80">
        <f>+I56+I54+I53+I51+I49+I48+I42+I41+I40+I39+I38+I37+I34+I31+I28+I25+I22+I21+I43+I55+I58+I36+I82+I78+I85+I46+I57</f>
        <v>1219</v>
      </c>
      <c r="J91" s="81"/>
      <c r="K91" s="82"/>
      <c r="L91" s="82"/>
      <c r="M91" s="82"/>
      <c r="N91" s="476"/>
    </row>
    <row r="92" spans="1:14" ht="16.5" customHeight="1" x14ac:dyDescent="0.25">
      <c r="A92" s="282"/>
      <c r="B92" s="282"/>
      <c r="C92" s="279"/>
      <c r="D92" s="184"/>
      <c r="E92" s="79" t="s">
        <v>38</v>
      </c>
      <c r="F92" s="80">
        <f t="shared" ref="F92:I92" si="3">+F76+F47+F32+F29+F26+F23</f>
        <v>1357</v>
      </c>
      <c r="G92" s="80">
        <f t="shared" si="3"/>
        <v>1154.4000000000001</v>
      </c>
      <c r="H92" s="80">
        <f t="shared" si="3"/>
        <v>202.60000000000002</v>
      </c>
      <c r="I92" s="80">
        <f t="shared" si="3"/>
        <v>391</v>
      </c>
      <c r="J92" s="81"/>
      <c r="K92" s="82"/>
      <c r="L92" s="82"/>
      <c r="M92" s="82"/>
      <c r="N92" s="476"/>
    </row>
    <row r="93" spans="1:14" ht="17.25" customHeight="1" x14ac:dyDescent="0.25">
      <c r="A93" s="282"/>
      <c r="B93" s="282"/>
      <c r="C93" s="279"/>
      <c r="D93" s="184"/>
      <c r="E93" s="79" t="s">
        <v>39</v>
      </c>
      <c r="F93" s="80">
        <f t="shared" ref="F93:I93" si="4">+F81+F80+F79+F77+F74+F73+F72+F71+F70+F69+F68+F66+F65+F64+F63+F62+F61+F60+F59+F52+F50+F45+F44+F35+F33+F27+F24+F30+F83+F84+F75+F67+F86+F87+F88+F89</f>
        <v>1011.4</v>
      </c>
      <c r="G93" s="80">
        <f t="shared" si="4"/>
        <v>1379.6999999999998</v>
      </c>
      <c r="H93" s="80">
        <f t="shared" si="4"/>
        <v>530.4</v>
      </c>
      <c r="I93" s="80">
        <f t="shared" si="4"/>
        <v>352</v>
      </c>
      <c r="J93" s="81"/>
      <c r="K93" s="82"/>
      <c r="L93" s="82"/>
      <c r="M93" s="82"/>
      <c r="N93" s="476"/>
    </row>
    <row r="94" spans="1:14" hidden="1" x14ac:dyDescent="0.25">
      <c r="A94" s="282"/>
      <c r="B94" s="282"/>
      <c r="C94" s="279"/>
      <c r="D94" s="184"/>
      <c r="E94" s="79" t="s">
        <v>631</v>
      </c>
      <c r="F94" s="80"/>
      <c r="G94" s="80"/>
      <c r="H94" s="80"/>
      <c r="I94" s="80"/>
      <c r="J94" s="81"/>
      <c r="K94" s="82"/>
      <c r="L94" s="82"/>
      <c r="M94" s="82"/>
      <c r="N94" s="476"/>
    </row>
    <row r="95" spans="1:14" hidden="1" x14ac:dyDescent="0.25">
      <c r="A95" s="282"/>
      <c r="B95" s="282"/>
      <c r="C95" s="279"/>
      <c r="D95" s="184"/>
      <c r="E95" s="79" t="s">
        <v>40</v>
      </c>
      <c r="F95" s="80"/>
      <c r="G95" s="80"/>
      <c r="H95" s="80"/>
      <c r="I95" s="80"/>
      <c r="J95" s="81"/>
      <c r="K95" s="82"/>
      <c r="L95" s="82"/>
      <c r="M95" s="82"/>
      <c r="N95" s="476"/>
    </row>
    <row r="96" spans="1:14" hidden="1" x14ac:dyDescent="0.25">
      <c r="A96" s="282"/>
      <c r="B96" s="282"/>
      <c r="C96" s="279"/>
      <c r="D96" s="184"/>
      <c r="E96" s="79" t="s">
        <v>181</v>
      </c>
      <c r="F96" s="80"/>
      <c r="G96" s="80"/>
      <c r="H96" s="80"/>
      <c r="I96" s="80"/>
      <c r="J96" s="81"/>
      <c r="K96" s="82"/>
      <c r="L96" s="82"/>
      <c r="M96" s="82"/>
      <c r="N96" s="476"/>
    </row>
    <row r="97" spans="1:14" ht="24" customHeight="1" x14ac:dyDescent="0.25">
      <c r="A97" s="885" t="s">
        <v>533</v>
      </c>
      <c r="B97" s="885"/>
      <c r="C97" s="885"/>
      <c r="D97" s="885"/>
      <c r="E97" s="885"/>
      <c r="F97" s="885"/>
      <c r="G97" s="885"/>
      <c r="H97" s="885"/>
      <c r="I97" s="885"/>
      <c r="J97" s="885"/>
      <c r="K97" s="317"/>
      <c r="L97" s="317"/>
      <c r="M97" s="317"/>
      <c r="N97" s="476"/>
    </row>
    <row r="98" spans="1:14" ht="35.25" customHeight="1" x14ac:dyDescent="0.25">
      <c r="A98" s="279" t="s">
        <v>162</v>
      </c>
      <c r="B98" s="279" t="s">
        <v>164</v>
      </c>
      <c r="C98" s="279" t="s">
        <v>162</v>
      </c>
      <c r="D98" s="278" t="s">
        <v>378</v>
      </c>
      <c r="E98" s="278" t="s">
        <v>2</v>
      </c>
      <c r="F98" s="280">
        <v>5</v>
      </c>
      <c r="G98" s="509">
        <v>21</v>
      </c>
      <c r="H98" s="280">
        <v>30</v>
      </c>
      <c r="I98" s="280">
        <v>50</v>
      </c>
      <c r="J98" s="289" t="s">
        <v>922</v>
      </c>
      <c r="K98" s="578" t="s">
        <v>923</v>
      </c>
      <c r="L98" s="578" t="s">
        <v>924</v>
      </c>
      <c r="M98" s="578" t="s">
        <v>924</v>
      </c>
      <c r="N98" s="476"/>
    </row>
    <row r="99" spans="1:14" ht="23.25" customHeight="1" x14ac:dyDescent="0.25">
      <c r="A99" s="633" t="s">
        <v>162</v>
      </c>
      <c r="B99" s="633" t="s">
        <v>164</v>
      </c>
      <c r="C99" s="633" t="s">
        <v>163</v>
      </c>
      <c r="D99" s="635" t="s">
        <v>697</v>
      </c>
      <c r="E99" s="278" t="s">
        <v>2</v>
      </c>
      <c r="F99" s="280">
        <v>100</v>
      </c>
      <c r="G99" s="509">
        <v>150</v>
      </c>
      <c r="H99" s="280">
        <v>34</v>
      </c>
      <c r="I99" s="280">
        <v>0</v>
      </c>
      <c r="J99" s="647" t="s">
        <v>679</v>
      </c>
      <c r="K99" s="633" t="s">
        <v>678</v>
      </c>
      <c r="L99" s="633"/>
      <c r="M99" s="633"/>
      <c r="N99" s="476"/>
    </row>
    <row r="100" spans="1:14" ht="23.25" customHeight="1" x14ac:dyDescent="0.25">
      <c r="A100" s="836"/>
      <c r="B100" s="836"/>
      <c r="C100" s="836"/>
      <c r="D100" s="674"/>
      <c r="E100" s="278" t="s">
        <v>15</v>
      </c>
      <c r="F100" s="280">
        <v>0</v>
      </c>
      <c r="G100" s="509">
        <v>0</v>
      </c>
      <c r="H100" s="280">
        <v>0</v>
      </c>
      <c r="I100" s="280">
        <v>0</v>
      </c>
      <c r="J100" s="883"/>
      <c r="K100" s="836"/>
      <c r="L100" s="836"/>
      <c r="M100" s="836"/>
      <c r="N100" s="476"/>
    </row>
    <row r="101" spans="1:14" ht="24.75" customHeight="1" x14ac:dyDescent="0.25">
      <c r="A101" s="634"/>
      <c r="B101" s="634"/>
      <c r="C101" s="634"/>
      <c r="D101" s="636"/>
      <c r="E101" s="278" t="s">
        <v>4</v>
      </c>
      <c r="F101" s="280">
        <v>100</v>
      </c>
      <c r="G101" s="509">
        <v>150</v>
      </c>
      <c r="H101" s="280">
        <v>34</v>
      </c>
      <c r="I101" s="280">
        <v>0</v>
      </c>
      <c r="J101" s="648"/>
      <c r="K101" s="634"/>
      <c r="L101" s="634"/>
      <c r="M101" s="634"/>
      <c r="N101" s="476"/>
    </row>
    <row r="102" spans="1:14" ht="35.25" customHeight="1" x14ac:dyDescent="0.25">
      <c r="A102" s="275" t="s">
        <v>162</v>
      </c>
      <c r="B102" s="275" t="s">
        <v>164</v>
      </c>
      <c r="C102" s="275" t="s">
        <v>164</v>
      </c>
      <c r="D102" s="216" t="s">
        <v>813</v>
      </c>
      <c r="E102" s="278" t="s">
        <v>2</v>
      </c>
      <c r="F102" s="280">
        <v>30</v>
      </c>
      <c r="G102" s="509">
        <v>40</v>
      </c>
      <c r="H102" s="280">
        <v>20</v>
      </c>
      <c r="I102" s="280">
        <v>20</v>
      </c>
      <c r="J102" s="277" t="s">
        <v>922</v>
      </c>
      <c r="K102" s="579" t="s">
        <v>925</v>
      </c>
      <c r="L102" s="579" t="s">
        <v>926</v>
      </c>
      <c r="M102" s="579" t="s">
        <v>926</v>
      </c>
      <c r="N102" s="476"/>
    </row>
    <row r="103" spans="1:14" ht="45" customHeight="1" x14ac:dyDescent="0.25">
      <c r="A103" s="279" t="s">
        <v>162</v>
      </c>
      <c r="B103" s="279" t="s">
        <v>164</v>
      </c>
      <c r="C103" s="279" t="s">
        <v>165</v>
      </c>
      <c r="D103" s="278" t="s">
        <v>160</v>
      </c>
      <c r="E103" s="278" t="s">
        <v>2</v>
      </c>
      <c r="F103" s="280">
        <v>390.4</v>
      </c>
      <c r="G103" s="509">
        <v>402.4</v>
      </c>
      <c r="H103" s="280">
        <v>415</v>
      </c>
      <c r="I103" s="280">
        <v>425</v>
      </c>
      <c r="J103" s="289" t="s">
        <v>1115</v>
      </c>
      <c r="K103" s="208" t="s">
        <v>172</v>
      </c>
      <c r="L103" s="208" t="s">
        <v>172</v>
      </c>
      <c r="M103" s="208" t="s">
        <v>172</v>
      </c>
      <c r="N103" s="476"/>
    </row>
    <row r="104" spans="1:14" ht="24" customHeight="1" x14ac:dyDescent="0.25">
      <c r="A104" s="66"/>
      <c r="B104" s="183"/>
      <c r="C104" s="52"/>
      <c r="D104" s="286" t="s">
        <v>49</v>
      </c>
      <c r="E104" s="214"/>
      <c r="F104" s="86">
        <f t="shared" ref="F104:I104" si="5">SUM(F98:F103)</f>
        <v>625.4</v>
      </c>
      <c r="G104" s="86">
        <f t="shared" si="5"/>
        <v>763.4</v>
      </c>
      <c r="H104" s="86">
        <f t="shared" si="5"/>
        <v>533</v>
      </c>
      <c r="I104" s="86">
        <f t="shared" si="5"/>
        <v>495</v>
      </c>
      <c r="J104" s="215"/>
      <c r="K104" s="215"/>
      <c r="L104" s="215"/>
      <c r="M104" s="215"/>
      <c r="N104" s="476"/>
    </row>
    <row r="105" spans="1:14" ht="19.5" customHeight="1" x14ac:dyDescent="0.25">
      <c r="A105" s="68"/>
      <c r="B105" s="69"/>
      <c r="C105" s="279"/>
      <c r="D105" s="286"/>
      <c r="E105" s="78" t="s">
        <v>37</v>
      </c>
      <c r="F105" s="80">
        <f t="shared" ref="F105:I105" si="6">+F98+F102+F103+F99</f>
        <v>525.4</v>
      </c>
      <c r="G105" s="80">
        <f t="shared" ref="G105" si="7">+G98+G102+G103+G99</f>
        <v>613.4</v>
      </c>
      <c r="H105" s="80">
        <f t="shared" si="6"/>
        <v>499</v>
      </c>
      <c r="I105" s="80">
        <f t="shared" si="6"/>
        <v>495</v>
      </c>
      <c r="J105" s="179"/>
      <c r="K105" s="281"/>
      <c r="L105" s="281"/>
      <c r="M105" s="281"/>
      <c r="N105" s="476"/>
    </row>
    <row r="106" spans="1:14" ht="16.5" customHeight="1" x14ac:dyDescent="0.25">
      <c r="A106" s="68"/>
      <c r="B106" s="69"/>
      <c r="C106" s="279"/>
      <c r="D106" s="286"/>
      <c r="E106" s="78" t="s">
        <v>38</v>
      </c>
      <c r="F106" s="80">
        <f t="shared" ref="F106:I106" si="8">+F101</f>
        <v>100</v>
      </c>
      <c r="G106" s="80">
        <f t="shared" ref="G106" si="9">+G101</f>
        <v>150</v>
      </c>
      <c r="H106" s="80">
        <f t="shared" si="8"/>
        <v>34</v>
      </c>
      <c r="I106" s="80">
        <f t="shared" si="8"/>
        <v>0</v>
      </c>
      <c r="J106" s="179"/>
      <c r="K106" s="281"/>
      <c r="L106" s="281"/>
      <c r="M106" s="281"/>
      <c r="N106" s="476"/>
    </row>
    <row r="107" spans="1:14" ht="16.5" hidden="1" customHeight="1" x14ac:dyDescent="0.25">
      <c r="A107" s="68"/>
      <c r="B107" s="69"/>
      <c r="C107" s="279"/>
      <c r="D107" s="286"/>
      <c r="E107" s="78" t="s">
        <v>181</v>
      </c>
      <c r="F107" s="80"/>
      <c r="G107" s="80"/>
      <c r="H107" s="80"/>
      <c r="I107" s="80"/>
      <c r="J107" s="179"/>
      <c r="K107" s="281"/>
      <c r="L107" s="281"/>
      <c r="M107" s="281"/>
      <c r="N107" s="476"/>
    </row>
    <row r="108" spans="1:14" ht="16.5" hidden="1" customHeight="1" x14ac:dyDescent="0.25">
      <c r="A108" s="68"/>
      <c r="B108" s="69"/>
      <c r="C108" s="279"/>
      <c r="D108" s="286"/>
      <c r="E108" s="78" t="s">
        <v>631</v>
      </c>
      <c r="F108" s="80">
        <f t="shared" ref="F108:I108" si="10">+F100</f>
        <v>0</v>
      </c>
      <c r="G108" s="80">
        <f t="shared" ref="G108" si="11">+G100</f>
        <v>0</v>
      </c>
      <c r="H108" s="80">
        <f t="shared" si="10"/>
        <v>0</v>
      </c>
      <c r="I108" s="80">
        <f t="shared" si="10"/>
        <v>0</v>
      </c>
      <c r="J108" s="179"/>
      <c r="K108" s="281"/>
      <c r="L108" s="281"/>
      <c r="M108" s="281"/>
      <c r="N108" s="476"/>
    </row>
    <row r="109" spans="1:14" ht="13.5" hidden="1" customHeight="1" x14ac:dyDescent="0.25">
      <c r="A109" s="68"/>
      <c r="B109" s="69"/>
      <c r="C109" s="279"/>
      <c r="D109" s="278"/>
      <c r="E109" s="214" t="s">
        <v>39</v>
      </c>
      <c r="F109" s="70"/>
      <c r="G109" s="70"/>
      <c r="H109" s="70"/>
      <c r="I109" s="70"/>
      <c r="J109" s="179"/>
      <c r="K109" s="281"/>
      <c r="L109" s="281"/>
      <c r="M109" s="281"/>
      <c r="N109" s="476"/>
    </row>
    <row r="110" spans="1:14" ht="15.75" customHeight="1" x14ac:dyDescent="0.25">
      <c r="A110" s="870" t="s">
        <v>535</v>
      </c>
      <c r="B110" s="870"/>
      <c r="C110" s="870"/>
      <c r="D110" s="870"/>
      <c r="E110" s="870"/>
      <c r="F110" s="870"/>
      <c r="G110" s="870"/>
      <c r="H110" s="870"/>
      <c r="I110" s="870"/>
      <c r="J110" s="870"/>
      <c r="K110" s="531"/>
      <c r="L110" s="531"/>
      <c r="M110" s="531"/>
      <c r="N110" s="476"/>
    </row>
    <row r="111" spans="1:14" ht="69" customHeight="1" x14ac:dyDescent="0.25">
      <c r="A111" s="287" t="s">
        <v>162</v>
      </c>
      <c r="B111" s="287" t="s">
        <v>165</v>
      </c>
      <c r="C111" s="228" t="s">
        <v>162</v>
      </c>
      <c r="D111" s="313" t="s">
        <v>846</v>
      </c>
      <c r="E111" s="223" t="s">
        <v>17</v>
      </c>
      <c r="F111" s="280">
        <v>1670</v>
      </c>
      <c r="G111" s="509">
        <v>1589.5</v>
      </c>
      <c r="H111" s="280">
        <v>1700</v>
      </c>
      <c r="I111" s="280">
        <v>1720</v>
      </c>
      <c r="J111" s="289" t="s">
        <v>205</v>
      </c>
      <c r="K111" s="281" t="s">
        <v>847</v>
      </c>
      <c r="L111" s="281" t="s">
        <v>847</v>
      </c>
      <c r="M111" s="281" t="s">
        <v>847</v>
      </c>
      <c r="N111" s="476"/>
    </row>
    <row r="112" spans="1:14" ht="48.75" customHeight="1" x14ac:dyDescent="0.25">
      <c r="A112" s="287" t="s">
        <v>162</v>
      </c>
      <c r="B112" s="287" t="s">
        <v>165</v>
      </c>
      <c r="C112" s="228" t="s">
        <v>163</v>
      </c>
      <c r="D112" s="223" t="s">
        <v>820</v>
      </c>
      <c r="E112" s="223" t="s">
        <v>17</v>
      </c>
      <c r="F112" s="47">
        <v>100</v>
      </c>
      <c r="G112" s="509">
        <v>106.3</v>
      </c>
      <c r="H112" s="47">
        <v>100</v>
      </c>
      <c r="I112" s="47">
        <v>100</v>
      </c>
      <c r="J112" s="224" t="s">
        <v>425</v>
      </c>
      <c r="K112" s="577">
        <v>45</v>
      </c>
      <c r="L112" s="577">
        <v>45</v>
      </c>
      <c r="M112" s="577">
        <v>45</v>
      </c>
      <c r="N112" s="476"/>
    </row>
    <row r="113" spans="1:14" ht="23.25" customHeight="1" x14ac:dyDescent="0.25">
      <c r="A113" s="872" t="s">
        <v>162</v>
      </c>
      <c r="B113" s="872" t="s">
        <v>165</v>
      </c>
      <c r="C113" s="871" t="s">
        <v>164</v>
      </c>
      <c r="D113" s="884" t="s">
        <v>845</v>
      </c>
      <c r="E113" s="135" t="s">
        <v>17</v>
      </c>
      <c r="F113" s="110">
        <v>1030</v>
      </c>
      <c r="G113" s="110">
        <v>959.8</v>
      </c>
      <c r="H113" s="110">
        <v>1100</v>
      </c>
      <c r="I113" s="110">
        <v>1200</v>
      </c>
      <c r="J113" s="864" t="s">
        <v>204</v>
      </c>
      <c r="K113" s="905" t="s">
        <v>848</v>
      </c>
      <c r="L113" s="905" t="s">
        <v>848</v>
      </c>
      <c r="M113" s="905" t="s">
        <v>848</v>
      </c>
      <c r="N113" s="476"/>
    </row>
    <row r="114" spans="1:14" ht="18.75" customHeight="1" x14ac:dyDescent="0.25">
      <c r="A114" s="872"/>
      <c r="B114" s="872"/>
      <c r="C114" s="871"/>
      <c r="D114" s="884"/>
      <c r="E114" s="135" t="s">
        <v>2</v>
      </c>
      <c r="F114" s="116">
        <f t="shared" ref="F114:I114" si="12">+F123+F127</f>
        <v>20</v>
      </c>
      <c r="G114" s="116">
        <f t="shared" ref="G114" si="13">+G123+G127</f>
        <v>20</v>
      </c>
      <c r="H114" s="116">
        <f t="shared" si="12"/>
        <v>0</v>
      </c>
      <c r="I114" s="116">
        <f t="shared" si="12"/>
        <v>0</v>
      </c>
      <c r="J114" s="864"/>
      <c r="K114" s="906"/>
      <c r="L114" s="906"/>
      <c r="M114" s="906"/>
      <c r="N114" s="476"/>
    </row>
    <row r="115" spans="1:14" ht="23.25" customHeight="1" x14ac:dyDescent="0.25">
      <c r="A115" s="872"/>
      <c r="B115" s="872"/>
      <c r="C115" s="871"/>
      <c r="D115" s="884"/>
      <c r="E115" s="135" t="s">
        <v>4</v>
      </c>
      <c r="F115" s="116">
        <f t="shared" ref="F115:I115" si="14">+F126+F131</f>
        <v>32</v>
      </c>
      <c r="G115" s="116">
        <f t="shared" ref="G115" si="15">+G126+G131</f>
        <v>34</v>
      </c>
      <c r="H115" s="116">
        <f t="shared" si="14"/>
        <v>0</v>
      </c>
      <c r="I115" s="116">
        <f t="shared" si="14"/>
        <v>0</v>
      </c>
      <c r="J115" s="864"/>
      <c r="K115" s="906"/>
      <c r="L115" s="906"/>
      <c r="M115" s="906"/>
      <c r="N115" s="476"/>
    </row>
    <row r="116" spans="1:14" ht="17.25" hidden="1" customHeight="1" x14ac:dyDescent="0.25">
      <c r="A116" s="872"/>
      <c r="B116" s="872"/>
      <c r="C116" s="871"/>
      <c r="D116" s="884"/>
      <c r="E116" s="135" t="s">
        <v>5</v>
      </c>
      <c r="F116" s="116">
        <f t="shared" ref="F116:I116" si="16">+F124</f>
        <v>0</v>
      </c>
      <c r="G116" s="116">
        <f t="shared" ref="G116" si="17">+G124</f>
        <v>0</v>
      </c>
      <c r="H116" s="116">
        <f t="shared" si="16"/>
        <v>0</v>
      </c>
      <c r="I116" s="116">
        <f t="shared" si="16"/>
        <v>0</v>
      </c>
      <c r="J116" s="864"/>
      <c r="K116" s="906"/>
      <c r="L116" s="906"/>
      <c r="M116" s="906"/>
      <c r="N116" s="476"/>
    </row>
    <row r="117" spans="1:14" ht="17.25" hidden="1" customHeight="1" x14ac:dyDescent="0.25">
      <c r="A117" s="872"/>
      <c r="B117" s="872"/>
      <c r="C117" s="871"/>
      <c r="D117" s="884"/>
      <c r="E117" s="135" t="s">
        <v>15</v>
      </c>
      <c r="F117" s="116">
        <f t="shared" ref="F117:I117" si="18">+F128</f>
        <v>0</v>
      </c>
      <c r="G117" s="116">
        <f t="shared" ref="G117" si="19">+G128</f>
        <v>0</v>
      </c>
      <c r="H117" s="116">
        <f t="shared" si="18"/>
        <v>0</v>
      </c>
      <c r="I117" s="116">
        <f t="shared" si="18"/>
        <v>0</v>
      </c>
      <c r="J117" s="864"/>
      <c r="K117" s="906"/>
      <c r="L117" s="906"/>
      <c r="M117" s="906"/>
      <c r="N117" s="476"/>
    </row>
    <row r="118" spans="1:14" s="18" customFormat="1" ht="22.5" hidden="1" customHeight="1" x14ac:dyDescent="0.25">
      <c r="A118" s="872"/>
      <c r="B118" s="872"/>
      <c r="C118" s="871"/>
      <c r="D118" s="884"/>
      <c r="E118" s="135" t="s">
        <v>14</v>
      </c>
      <c r="F118" s="116"/>
      <c r="G118" s="116"/>
      <c r="H118" s="116"/>
      <c r="I118" s="116"/>
      <c r="J118" s="864"/>
      <c r="K118" s="906"/>
      <c r="L118" s="906"/>
      <c r="M118" s="906"/>
      <c r="N118" s="476"/>
    </row>
    <row r="119" spans="1:14" s="18" customFormat="1" ht="42.75" customHeight="1" x14ac:dyDescent="0.25">
      <c r="A119" s="321" t="s">
        <v>162</v>
      </c>
      <c r="B119" s="321" t="s">
        <v>165</v>
      </c>
      <c r="C119" s="323" t="s">
        <v>383</v>
      </c>
      <c r="D119" s="319" t="s">
        <v>275</v>
      </c>
      <c r="E119" s="319" t="s">
        <v>17</v>
      </c>
      <c r="F119" s="71">
        <v>13</v>
      </c>
      <c r="G119" s="511">
        <v>16.100000000000001</v>
      </c>
      <c r="H119" s="71">
        <v>300</v>
      </c>
      <c r="I119" s="71">
        <v>300</v>
      </c>
      <c r="J119" s="316" t="s">
        <v>588</v>
      </c>
      <c r="K119" s="580" t="s">
        <v>630</v>
      </c>
      <c r="L119" s="580" t="s">
        <v>680</v>
      </c>
      <c r="M119" s="580" t="s">
        <v>680</v>
      </c>
      <c r="N119" s="476"/>
    </row>
    <row r="120" spans="1:14" s="18" customFormat="1" ht="42.75" customHeight="1" x14ac:dyDescent="0.25">
      <c r="A120" s="321" t="s">
        <v>162</v>
      </c>
      <c r="B120" s="321" t="s">
        <v>165</v>
      </c>
      <c r="C120" s="323" t="s">
        <v>384</v>
      </c>
      <c r="D120" s="319" t="s">
        <v>33</v>
      </c>
      <c r="E120" s="319" t="s">
        <v>17</v>
      </c>
      <c r="F120" s="71">
        <v>0</v>
      </c>
      <c r="G120" s="511">
        <v>0</v>
      </c>
      <c r="H120" s="71">
        <v>0</v>
      </c>
      <c r="I120" s="71">
        <v>225.1</v>
      </c>
      <c r="J120" s="316" t="s">
        <v>589</v>
      </c>
      <c r="K120" s="581"/>
      <c r="L120" s="581"/>
      <c r="M120" s="581" t="s">
        <v>428</v>
      </c>
      <c r="N120" s="476"/>
    </row>
    <row r="121" spans="1:14" s="18" customFormat="1" ht="72" customHeight="1" x14ac:dyDescent="0.25">
      <c r="A121" s="321" t="s">
        <v>162</v>
      </c>
      <c r="B121" s="321" t="s">
        <v>165</v>
      </c>
      <c r="C121" s="323" t="s">
        <v>385</v>
      </c>
      <c r="D121" s="319" t="s">
        <v>684</v>
      </c>
      <c r="E121" s="319" t="s">
        <v>17</v>
      </c>
      <c r="F121" s="71">
        <v>250</v>
      </c>
      <c r="G121" s="511">
        <v>250.9</v>
      </c>
      <c r="H121" s="71">
        <v>320</v>
      </c>
      <c r="I121" s="71">
        <v>250</v>
      </c>
      <c r="J121" s="316" t="s">
        <v>589</v>
      </c>
      <c r="K121" s="325" t="s">
        <v>727</v>
      </c>
      <c r="L121" s="325" t="s">
        <v>727</v>
      </c>
      <c r="M121" s="325" t="s">
        <v>727</v>
      </c>
      <c r="N121" s="476"/>
    </row>
    <row r="122" spans="1:14" s="18" customFormat="1" ht="47.25" customHeight="1" x14ac:dyDescent="0.25">
      <c r="A122" s="321" t="s">
        <v>162</v>
      </c>
      <c r="B122" s="321" t="s">
        <v>165</v>
      </c>
      <c r="C122" s="323" t="s">
        <v>386</v>
      </c>
      <c r="D122" s="324" t="s">
        <v>685</v>
      </c>
      <c r="E122" s="319" t="s">
        <v>17</v>
      </c>
      <c r="F122" s="71">
        <v>0</v>
      </c>
      <c r="G122" s="511">
        <v>0</v>
      </c>
      <c r="H122" s="71">
        <v>120</v>
      </c>
      <c r="I122" s="71">
        <v>120</v>
      </c>
      <c r="J122" s="219" t="s">
        <v>590</v>
      </c>
      <c r="K122" s="582"/>
      <c r="L122" s="582" t="s">
        <v>689</v>
      </c>
      <c r="M122" s="582" t="s">
        <v>689</v>
      </c>
      <c r="N122" s="476"/>
    </row>
    <row r="123" spans="1:14" s="18" customFormat="1" ht="24" customHeight="1" x14ac:dyDescent="0.25">
      <c r="A123" s="865" t="s">
        <v>162</v>
      </c>
      <c r="B123" s="865" t="s">
        <v>165</v>
      </c>
      <c r="C123" s="866" t="s">
        <v>387</v>
      </c>
      <c r="D123" s="892" t="s">
        <v>835</v>
      </c>
      <c r="E123" s="324" t="s">
        <v>2</v>
      </c>
      <c r="F123" s="71">
        <v>0</v>
      </c>
      <c r="G123" s="511">
        <v>0</v>
      </c>
      <c r="H123" s="71">
        <v>0</v>
      </c>
      <c r="I123" s="71">
        <v>0</v>
      </c>
      <c r="J123" s="889" t="s">
        <v>590</v>
      </c>
      <c r="K123" s="582" t="s">
        <v>836</v>
      </c>
      <c r="L123" s="582" t="s">
        <v>836</v>
      </c>
      <c r="M123" s="582" t="s">
        <v>600</v>
      </c>
      <c r="N123" s="476"/>
    </row>
    <row r="124" spans="1:14" s="18" customFormat="1" ht="18.75" customHeight="1" x14ac:dyDescent="0.25">
      <c r="A124" s="865"/>
      <c r="B124" s="865"/>
      <c r="C124" s="866"/>
      <c r="D124" s="892"/>
      <c r="E124" s="324" t="s">
        <v>5</v>
      </c>
      <c r="F124" s="71">
        <v>0</v>
      </c>
      <c r="G124" s="511">
        <v>0</v>
      </c>
      <c r="H124" s="71">
        <v>0</v>
      </c>
      <c r="I124" s="71">
        <v>0</v>
      </c>
      <c r="J124" s="889"/>
      <c r="K124" s="583"/>
      <c r="L124" s="583"/>
      <c r="M124" s="583"/>
      <c r="N124" s="476"/>
    </row>
    <row r="125" spans="1:14" s="18" customFormat="1" ht="22.5" customHeight="1" x14ac:dyDescent="0.25">
      <c r="A125" s="865"/>
      <c r="B125" s="865"/>
      <c r="C125" s="866"/>
      <c r="D125" s="892"/>
      <c r="E125" s="324" t="s">
        <v>17</v>
      </c>
      <c r="F125" s="71">
        <v>200</v>
      </c>
      <c r="G125" s="511">
        <v>209.3</v>
      </c>
      <c r="H125" s="71">
        <v>150</v>
      </c>
      <c r="I125" s="71">
        <v>150</v>
      </c>
      <c r="J125" s="889"/>
      <c r="K125" s="584"/>
      <c r="L125" s="584"/>
      <c r="M125" s="584"/>
      <c r="N125" s="476"/>
    </row>
    <row r="126" spans="1:14" s="18" customFormat="1" ht="21" customHeight="1" x14ac:dyDescent="0.25">
      <c r="A126" s="888" t="s">
        <v>162</v>
      </c>
      <c r="B126" s="888" t="s">
        <v>165</v>
      </c>
      <c r="C126" s="899" t="s">
        <v>388</v>
      </c>
      <c r="D126" s="890" t="s">
        <v>299</v>
      </c>
      <c r="E126" s="319" t="s">
        <v>4</v>
      </c>
      <c r="F126" s="71">
        <v>32</v>
      </c>
      <c r="G126" s="511">
        <v>34</v>
      </c>
      <c r="H126" s="71">
        <v>0</v>
      </c>
      <c r="I126" s="71">
        <v>0</v>
      </c>
      <c r="J126" s="891" t="s">
        <v>591</v>
      </c>
      <c r="K126" s="916" t="s">
        <v>688</v>
      </c>
      <c r="L126" s="909"/>
      <c r="M126" s="909"/>
      <c r="N126" s="476"/>
    </row>
    <row r="127" spans="1:14" s="18" customFormat="1" ht="21" customHeight="1" x14ac:dyDescent="0.25">
      <c r="A127" s="888"/>
      <c r="B127" s="888"/>
      <c r="C127" s="899"/>
      <c r="D127" s="890"/>
      <c r="E127" s="319" t="s">
        <v>2</v>
      </c>
      <c r="F127" s="71">
        <v>20</v>
      </c>
      <c r="G127" s="511">
        <v>20</v>
      </c>
      <c r="H127" s="71">
        <v>0</v>
      </c>
      <c r="I127" s="71">
        <v>0</v>
      </c>
      <c r="J127" s="891"/>
      <c r="K127" s="916"/>
      <c r="L127" s="909"/>
      <c r="M127" s="909"/>
      <c r="N127" s="476"/>
    </row>
    <row r="128" spans="1:14" s="18" customFormat="1" ht="21" hidden="1" customHeight="1" x14ac:dyDescent="0.25">
      <c r="A128" s="888"/>
      <c r="B128" s="888"/>
      <c r="C128" s="899"/>
      <c r="D128" s="890"/>
      <c r="E128" s="319" t="s">
        <v>15</v>
      </c>
      <c r="F128" s="71">
        <v>0</v>
      </c>
      <c r="G128" s="511">
        <v>0</v>
      </c>
      <c r="H128" s="71">
        <v>0</v>
      </c>
      <c r="I128" s="71">
        <v>0</v>
      </c>
      <c r="J128" s="891"/>
      <c r="K128" s="916"/>
      <c r="L128" s="909"/>
      <c r="M128" s="909"/>
      <c r="N128" s="476"/>
    </row>
    <row r="129" spans="1:14" s="18" customFormat="1" ht="21" hidden="1" customHeight="1" x14ac:dyDescent="0.25">
      <c r="A129" s="888"/>
      <c r="B129" s="888"/>
      <c r="C129" s="899"/>
      <c r="D129" s="890"/>
      <c r="E129" s="319" t="s">
        <v>17</v>
      </c>
      <c r="F129" s="71">
        <v>0</v>
      </c>
      <c r="G129" s="511">
        <v>0</v>
      </c>
      <c r="H129" s="71">
        <v>0</v>
      </c>
      <c r="I129" s="71">
        <v>0</v>
      </c>
      <c r="J129" s="891"/>
      <c r="K129" s="916"/>
      <c r="L129" s="909"/>
      <c r="M129" s="909"/>
      <c r="N129" s="476"/>
    </row>
    <row r="130" spans="1:14" s="18" customFormat="1" ht="20.25" hidden="1" customHeight="1" x14ac:dyDescent="0.25">
      <c r="A130" s="897"/>
      <c r="B130" s="897"/>
      <c r="C130" s="875"/>
      <c r="D130" s="873"/>
      <c r="E130" s="246"/>
      <c r="F130" s="217"/>
      <c r="G130" s="512"/>
      <c r="H130" s="217"/>
      <c r="I130" s="217"/>
      <c r="J130" s="900"/>
      <c r="K130" s="907"/>
      <c r="L130" s="907"/>
      <c r="M130" s="907"/>
      <c r="N130" s="476"/>
    </row>
    <row r="131" spans="1:14" s="18" customFormat="1" ht="21" hidden="1" customHeight="1" x14ac:dyDescent="0.25">
      <c r="A131" s="898"/>
      <c r="B131" s="898"/>
      <c r="C131" s="876"/>
      <c r="D131" s="874"/>
      <c r="E131" s="246"/>
      <c r="F131" s="217"/>
      <c r="G131" s="512"/>
      <c r="H131" s="217"/>
      <c r="I131" s="217"/>
      <c r="J131" s="901"/>
      <c r="K131" s="908"/>
      <c r="L131" s="908"/>
      <c r="M131" s="908"/>
      <c r="N131" s="476"/>
    </row>
    <row r="132" spans="1:14" s="18" customFormat="1" ht="31.5" customHeight="1" x14ac:dyDescent="0.25">
      <c r="A132" s="321" t="s">
        <v>162</v>
      </c>
      <c r="B132" s="321" t="s">
        <v>165</v>
      </c>
      <c r="C132" s="323" t="s">
        <v>389</v>
      </c>
      <c r="D132" s="319" t="s">
        <v>184</v>
      </c>
      <c r="E132" s="319" t="s">
        <v>17</v>
      </c>
      <c r="F132" s="71">
        <v>0</v>
      </c>
      <c r="G132" s="511">
        <v>0</v>
      </c>
      <c r="H132" s="71">
        <v>0</v>
      </c>
      <c r="I132" s="71">
        <v>30</v>
      </c>
      <c r="J132" s="316" t="s">
        <v>681</v>
      </c>
      <c r="K132" s="585"/>
      <c r="L132" s="585"/>
      <c r="M132" s="585">
        <v>1</v>
      </c>
      <c r="N132" s="476"/>
    </row>
    <row r="133" spans="1:14" s="18" customFormat="1" ht="29.25" customHeight="1" x14ac:dyDescent="0.25">
      <c r="A133" s="321" t="s">
        <v>162</v>
      </c>
      <c r="B133" s="321" t="s">
        <v>165</v>
      </c>
      <c r="C133" s="323" t="s">
        <v>390</v>
      </c>
      <c r="D133" s="319" t="s">
        <v>185</v>
      </c>
      <c r="E133" s="319" t="s">
        <v>17</v>
      </c>
      <c r="F133" s="71">
        <v>0</v>
      </c>
      <c r="G133" s="511">
        <v>0</v>
      </c>
      <c r="H133" s="71">
        <v>0</v>
      </c>
      <c r="I133" s="71">
        <v>10</v>
      </c>
      <c r="J133" s="318" t="s">
        <v>681</v>
      </c>
      <c r="K133" s="586"/>
      <c r="L133" s="586"/>
      <c r="M133" s="586">
        <v>1</v>
      </c>
      <c r="N133" s="476"/>
    </row>
    <row r="134" spans="1:14" s="18" customFormat="1" ht="56.25" customHeight="1" x14ac:dyDescent="0.25">
      <c r="A134" s="320" t="s">
        <v>162</v>
      </c>
      <c r="B134" s="320" t="s">
        <v>165</v>
      </c>
      <c r="C134" s="325" t="s">
        <v>624</v>
      </c>
      <c r="D134" s="324" t="s">
        <v>1116</v>
      </c>
      <c r="E134" s="324" t="s">
        <v>17</v>
      </c>
      <c r="F134" s="71">
        <v>130</v>
      </c>
      <c r="G134" s="511">
        <v>114.5</v>
      </c>
      <c r="H134" s="71">
        <v>200</v>
      </c>
      <c r="I134" s="71">
        <v>200</v>
      </c>
      <c r="J134" s="318" t="s">
        <v>593</v>
      </c>
      <c r="K134" s="581" t="s">
        <v>833</v>
      </c>
      <c r="L134" s="581" t="s">
        <v>680</v>
      </c>
      <c r="M134" s="581" t="s">
        <v>680</v>
      </c>
      <c r="N134" s="476"/>
    </row>
    <row r="135" spans="1:14" s="18" customFormat="1" ht="30.75" customHeight="1" x14ac:dyDescent="0.25">
      <c r="A135" s="320" t="s">
        <v>162</v>
      </c>
      <c r="B135" s="320" t="s">
        <v>165</v>
      </c>
      <c r="C135" s="325" t="s">
        <v>391</v>
      </c>
      <c r="D135" s="324" t="s">
        <v>382</v>
      </c>
      <c r="E135" s="324" t="s">
        <v>17</v>
      </c>
      <c r="F135" s="71">
        <v>127</v>
      </c>
      <c r="G135" s="511">
        <v>131.4</v>
      </c>
      <c r="H135" s="71">
        <v>0</v>
      </c>
      <c r="I135" s="71">
        <v>0</v>
      </c>
      <c r="J135" s="318" t="s">
        <v>592</v>
      </c>
      <c r="K135" s="581" t="s">
        <v>728</v>
      </c>
      <c r="L135" s="581"/>
      <c r="M135" s="581"/>
      <c r="N135" s="476"/>
    </row>
    <row r="136" spans="1:14" s="18" customFormat="1" ht="27" customHeight="1" x14ac:dyDescent="0.25">
      <c r="A136" s="113" t="s">
        <v>162</v>
      </c>
      <c r="B136" s="113" t="s">
        <v>165</v>
      </c>
      <c r="C136" s="136" t="s">
        <v>392</v>
      </c>
      <c r="D136" s="185" t="s">
        <v>415</v>
      </c>
      <c r="E136" s="324" t="s">
        <v>17</v>
      </c>
      <c r="F136" s="71">
        <v>0</v>
      </c>
      <c r="G136" s="511">
        <v>0</v>
      </c>
      <c r="H136" s="71">
        <v>200</v>
      </c>
      <c r="I136" s="71">
        <v>250</v>
      </c>
      <c r="J136" s="318" t="s">
        <v>594</v>
      </c>
      <c r="K136" s="581"/>
      <c r="L136" s="581" t="s">
        <v>680</v>
      </c>
      <c r="M136" s="581" t="s">
        <v>680</v>
      </c>
      <c r="N136" s="476"/>
    </row>
    <row r="137" spans="1:14" s="105" customFormat="1" ht="25.5" customHeight="1" x14ac:dyDescent="0.25">
      <c r="A137" s="893" t="s">
        <v>163</v>
      </c>
      <c r="B137" s="893" t="s">
        <v>163</v>
      </c>
      <c r="C137" s="893" t="s">
        <v>165</v>
      </c>
      <c r="D137" s="635" t="s">
        <v>484</v>
      </c>
      <c r="E137" s="278" t="s">
        <v>2</v>
      </c>
      <c r="F137" s="221">
        <v>0</v>
      </c>
      <c r="G137" s="438">
        <v>22.1</v>
      </c>
      <c r="H137" s="245">
        <v>250</v>
      </c>
      <c r="I137" s="245">
        <v>250</v>
      </c>
      <c r="J137" s="647" t="s">
        <v>805</v>
      </c>
      <c r="K137" s="902" t="s">
        <v>719</v>
      </c>
      <c r="L137" s="902" t="s">
        <v>802</v>
      </c>
      <c r="M137" s="902" t="s">
        <v>801</v>
      </c>
      <c r="N137" s="476"/>
    </row>
    <row r="138" spans="1:14" s="105" customFormat="1" ht="19.5" customHeight="1" x14ac:dyDescent="0.25">
      <c r="A138" s="894"/>
      <c r="B138" s="894"/>
      <c r="C138" s="894"/>
      <c r="D138" s="674"/>
      <c r="E138" s="278" t="s">
        <v>17</v>
      </c>
      <c r="F138" s="221">
        <v>200</v>
      </c>
      <c r="G138" s="438">
        <v>201.7</v>
      </c>
      <c r="H138" s="245">
        <v>100</v>
      </c>
      <c r="I138" s="245">
        <v>100</v>
      </c>
      <c r="J138" s="883"/>
      <c r="K138" s="903"/>
      <c r="L138" s="903"/>
      <c r="M138" s="903"/>
      <c r="N138" s="476"/>
    </row>
    <row r="139" spans="1:14" s="105" customFormat="1" ht="21" customHeight="1" x14ac:dyDescent="0.25">
      <c r="A139" s="895"/>
      <c r="B139" s="895"/>
      <c r="C139" s="895"/>
      <c r="D139" s="636"/>
      <c r="E139" s="278" t="s">
        <v>4</v>
      </c>
      <c r="F139" s="221">
        <v>0</v>
      </c>
      <c r="G139" s="438">
        <v>0</v>
      </c>
      <c r="H139" s="245">
        <v>500</v>
      </c>
      <c r="I139" s="245">
        <v>500</v>
      </c>
      <c r="J139" s="648"/>
      <c r="K139" s="904"/>
      <c r="L139" s="904"/>
      <c r="M139" s="904"/>
      <c r="N139" s="476"/>
    </row>
    <row r="140" spans="1:14" s="105" customFormat="1" ht="21.75" customHeight="1" x14ac:dyDescent="0.25">
      <c r="A140" s="659" t="s">
        <v>163</v>
      </c>
      <c r="B140" s="659" t="s">
        <v>163</v>
      </c>
      <c r="C140" s="659" t="s">
        <v>166</v>
      </c>
      <c r="D140" s="655" t="s">
        <v>296</v>
      </c>
      <c r="E140" s="278" t="s">
        <v>2</v>
      </c>
      <c r="F140" s="221">
        <v>15.5</v>
      </c>
      <c r="G140" s="438">
        <v>15.5</v>
      </c>
      <c r="H140" s="221">
        <v>0</v>
      </c>
      <c r="I140" s="221">
        <v>0</v>
      </c>
      <c r="J140" s="672" t="s">
        <v>329</v>
      </c>
      <c r="K140" s="902" t="s">
        <v>719</v>
      </c>
      <c r="L140" s="902"/>
      <c r="M140" s="902"/>
      <c r="N140" s="476"/>
    </row>
    <row r="141" spans="1:14" s="105" customFormat="1" ht="21.75" customHeight="1" x14ac:dyDescent="0.25">
      <c r="A141" s="659"/>
      <c r="B141" s="659"/>
      <c r="C141" s="659"/>
      <c r="D141" s="655"/>
      <c r="E141" s="278" t="s">
        <v>4</v>
      </c>
      <c r="F141" s="37">
        <v>36</v>
      </c>
      <c r="G141" s="587">
        <v>38</v>
      </c>
      <c r="H141" s="37">
        <v>0</v>
      </c>
      <c r="I141" s="37">
        <v>0</v>
      </c>
      <c r="J141" s="672"/>
      <c r="K141" s="904"/>
      <c r="L141" s="904"/>
      <c r="M141" s="904"/>
      <c r="N141" s="476"/>
    </row>
    <row r="142" spans="1:14" ht="35.25" customHeight="1" x14ac:dyDescent="0.25">
      <c r="A142" s="279" t="s">
        <v>162</v>
      </c>
      <c r="B142" s="279" t="s">
        <v>165</v>
      </c>
      <c r="C142" s="279" t="s">
        <v>167</v>
      </c>
      <c r="D142" s="278" t="s">
        <v>41</v>
      </c>
      <c r="E142" s="278" t="s">
        <v>2</v>
      </c>
      <c r="F142" s="221">
        <v>70</v>
      </c>
      <c r="G142" s="438">
        <v>70</v>
      </c>
      <c r="H142" s="221">
        <v>100</v>
      </c>
      <c r="I142" s="221">
        <v>100</v>
      </c>
      <c r="J142" s="289" t="s">
        <v>53</v>
      </c>
      <c r="K142" s="281">
        <v>5</v>
      </c>
      <c r="L142" s="281">
        <v>5</v>
      </c>
      <c r="M142" s="281">
        <v>5</v>
      </c>
      <c r="N142" s="476"/>
    </row>
    <row r="143" spans="1:14" ht="27" customHeight="1" x14ac:dyDescent="0.25">
      <c r="A143" s="279" t="s">
        <v>162</v>
      </c>
      <c r="B143" s="279" t="s">
        <v>165</v>
      </c>
      <c r="C143" s="279" t="s">
        <v>168</v>
      </c>
      <c r="D143" s="278" t="s">
        <v>338</v>
      </c>
      <c r="E143" s="278" t="s">
        <v>2</v>
      </c>
      <c r="F143" s="221">
        <v>70</v>
      </c>
      <c r="G143" s="438">
        <v>110</v>
      </c>
      <c r="H143" s="221">
        <v>100</v>
      </c>
      <c r="I143" s="221">
        <v>100</v>
      </c>
      <c r="J143" s="289" t="s">
        <v>54</v>
      </c>
      <c r="K143" s="281">
        <v>100</v>
      </c>
      <c r="L143" s="281">
        <v>100</v>
      </c>
      <c r="M143" s="281">
        <v>100</v>
      </c>
      <c r="N143" s="476"/>
    </row>
    <row r="144" spans="1:14" ht="21.75" customHeight="1" x14ac:dyDescent="0.25">
      <c r="A144" s="659" t="s">
        <v>162</v>
      </c>
      <c r="B144" s="659" t="s">
        <v>165</v>
      </c>
      <c r="C144" s="659" t="s">
        <v>169</v>
      </c>
      <c r="D144" s="655" t="s">
        <v>248</v>
      </c>
      <c r="E144" s="278" t="s">
        <v>5</v>
      </c>
      <c r="F144" s="221">
        <v>0</v>
      </c>
      <c r="G144" s="438">
        <v>0</v>
      </c>
      <c r="H144" s="221">
        <v>20</v>
      </c>
      <c r="I144" s="221">
        <v>300</v>
      </c>
      <c r="J144" s="673" t="s">
        <v>249</v>
      </c>
      <c r="K144" s="633"/>
      <c r="L144" s="633"/>
      <c r="M144" s="633" t="s">
        <v>206</v>
      </c>
      <c r="N144" s="476"/>
    </row>
    <row r="145" spans="1:14" ht="20.25" customHeight="1" x14ac:dyDescent="0.25">
      <c r="A145" s="659"/>
      <c r="B145" s="659"/>
      <c r="C145" s="659"/>
      <c r="D145" s="655"/>
      <c r="E145" s="278" t="s">
        <v>2</v>
      </c>
      <c r="F145" s="221">
        <v>0</v>
      </c>
      <c r="G145" s="438">
        <v>0</v>
      </c>
      <c r="H145" s="221">
        <v>10</v>
      </c>
      <c r="I145" s="221">
        <v>100</v>
      </c>
      <c r="J145" s="673"/>
      <c r="K145" s="634"/>
      <c r="L145" s="634"/>
      <c r="M145" s="634"/>
      <c r="N145" s="476"/>
    </row>
    <row r="146" spans="1:14" ht="20.25" customHeight="1" x14ac:dyDescent="0.25">
      <c r="A146" s="633" t="s">
        <v>162</v>
      </c>
      <c r="B146" s="633" t="s">
        <v>165</v>
      </c>
      <c r="C146" s="633" t="s">
        <v>170</v>
      </c>
      <c r="D146" s="635" t="s">
        <v>905</v>
      </c>
      <c r="E146" s="278" t="s">
        <v>2</v>
      </c>
      <c r="F146" s="221">
        <v>0</v>
      </c>
      <c r="G146" s="438">
        <v>0</v>
      </c>
      <c r="H146" s="221">
        <v>40</v>
      </c>
      <c r="I146" s="221">
        <v>0</v>
      </c>
      <c r="J146" s="633" t="s">
        <v>908</v>
      </c>
      <c r="K146" s="633"/>
      <c r="L146" s="633" t="s">
        <v>197</v>
      </c>
      <c r="M146" s="633" t="s">
        <v>907</v>
      </c>
      <c r="N146" s="476"/>
    </row>
    <row r="147" spans="1:14" ht="20.25" customHeight="1" x14ac:dyDescent="0.25">
      <c r="A147" s="634"/>
      <c r="B147" s="634"/>
      <c r="C147" s="634"/>
      <c r="D147" s="636"/>
      <c r="E147" s="278" t="s">
        <v>4</v>
      </c>
      <c r="F147" s="221">
        <v>0</v>
      </c>
      <c r="G147" s="438">
        <v>0</v>
      </c>
      <c r="H147" s="221">
        <v>0</v>
      </c>
      <c r="I147" s="221">
        <v>1000</v>
      </c>
      <c r="J147" s="634"/>
      <c r="K147" s="634"/>
      <c r="L147" s="634"/>
      <c r="M147" s="634"/>
      <c r="N147" s="476"/>
    </row>
    <row r="148" spans="1:14" ht="24" customHeight="1" x14ac:dyDescent="0.25">
      <c r="A148" s="279"/>
      <c r="B148" s="279"/>
      <c r="C148" s="52"/>
      <c r="D148" s="288" t="s">
        <v>50</v>
      </c>
      <c r="E148" s="45"/>
      <c r="F148" s="88">
        <f t="shared" ref="F148:I148" si="20">+F145+F144+F143+F142+F118+F115+F114+F113+F112+F111+F116+F117+F139+F138+F137+F141+F140+F146+F147</f>
        <v>3243.5</v>
      </c>
      <c r="G148" s="88">
        <f t="shared" ref="G148" si="21">+G145+G144+G143+G142+G118+G115+G114+G113+G112+G111+G116+G117+G139+G138+G137+G141+G140+G146+G147</f>
        <v>3166.8999999999996</v>
      </c>
      <c r="H148" s="88">
        <f t="shared" si="20"/>
        <v>4020</v>
      </c>
      <c r="I148" s="88">
        <f t="shared" si="20"/>
        <v>5470</v>
      </c>
      <c r="J148" s="72"/>
      <c r="K148" s="72"/>
      <c r="L148" s="72"/>
      <c r="M148" s="72"/>
      <c r="N148" s="476"/>
    </row>
    <row r="149" spans="1:14" ht="15" customHeight="1" x14ac:dyDescent="0.25">
      <c r="A149" s="279"/>
      <c r="B149" s="279"/>
      <c r="C149" s="279"/>
      <c r="D149" s="46"/>
      <c r="E149" s="40" t="s">
        <v>37</v>
      </c>
      <c r="F149" s="92">
        <f t="shared" ref="F149:I149" si="22">+F143+F142+F114+F145+F137++F140+F146</f>
        <v>175.5</v>
      </c>
      <c r="G149" s="513">
        <f t="shared" ref="G149" si="23">+G143+G142+G114+G145+G137++G140+G146</f>
        <v>237.6</v>
      </c>
      <c r="H149" s="92">
        <f t="shared" si="22"/>
        <v>500</v>
      </c>
      <c r="I149" s="92">
        <f t="shared" si="22"/>
        <v>550</v>
      </c>
      <c r="J149" s="73"/>
      <c r="K149" s="73"/>
      <c r="L149" s="73"/>
      <c r="M149" s="73"/>
      <c r="N149" s="476"/>
    </row>
    <row r="150" spans="1:14" ht="15" customHeight="1" x14ac:dyDescent="0.25">
      <c r="A150" s="74"/>
      <c r="B150" s="75"/>
      <c r="C150" s="279"/>
      <c r="D150" s="46"/>
      <c r="E150" s="40" t="s">
        <v>241</v>
      </c>
      <c r="F150" s="92">
        <f>+F113+F112+F111+F138</f>
        <v>3000</v>
      </c>
      <c r="G150" s="513">
        <f>+G113+G112+G111+G138</f>
        <v>2857.2999999999997</v>
      </c>
      <c r="H150" s="92">
        <f>+H113+H112+H111+H138</f>
        <v>3000</v>
      </c>
      <c r="I150" s="92">
        <f>+I113+I112+I111+I138</f>
        <v>3120</v>
      </c>
      <c r="J150" s="76"/>
      <c r="K150" s="588"/>
      <c r="L150" s="588"/>
      <c r="M150" s="588"/>
      <c r="N150" s="476"/>
    </row>
    <row r="151" spans="1:14" x14ac:dyDescent="0.25">
      <c r="A151" s="74"/>
      <c r="B151" s="75"/>
      <c r="C151" s="279"/>
      <c r="D151" s="46"/>
      <c r="E151" s="40" t="s">
        <v>38</v>
      </c>
      <c r="F151" s="92">
        <f t="shared" ref="F151:I151" si="24">+F115+F139+F141+F147</f>
        <v>68</v>
      </c>
      <c r="G151" s="513">
        <f t="shared" ref="G151" si="25">+G115+G139+G141+G147</f>
        <v>72</v>
      </c>
      <c r="H151" s="92">
        <f t="shared" si="24"/>
        <v>500</v>
      </c>
      <c r="I151" s="92">
        <f t="shared" si="24"/>
        <v>1500</v>
      </c>
      <c r="J151" s="76"/>
      <c r="K151" s="588"/>
      <c r="L151" s="588"/>
      <c r="M151" s="588"/>
      <c r="N151" s="476"/>
    </row>
    <row r="152" spans="1:14" x14ac:dyDescent="0.25">
      <c r="A152" s="74"/>
      <c r="B152" s="75"/>
      <c r="C152" s="279"/>
      <c r="D152" s="46"/>
      <c r="E152" s="40" t="s">
        <v>181</v>
      </c>
      <c r="F152" s="92">
        <f t="shared" ref="F152:I152" si="26">+F144+F116</f>
        <v>0</v>
      </c>
      <c r="G152" s="513">
        <f t="shared" ref="G152" si="27">+G144+G116</f>
        <v>0</v>
      </c>
      <c r="H152" s="92">
        <f t="shared" si="26"/>
        <v>20</v>
      </c>
      <c r="I152" s="92">
        <f t="shared" si="26"/>
        <v>300</v>
      </c>
      <c r="J152" s="76"/>
      <c r="K152" s="588"/>
      <c r="L152" s="588"/>
      <c r="M152" s="588"/>
      <c r="N152" s="476"/>
    </row>
    <row r="153" spans="1:14" hidden="1" x14ac:dyDescent="0.25">
      <c r="A153" s="74"/>
      <c r="B153" s="75"/>
      <c r="C153" s="279"/>
      <c r="D153" s="46"/>
      <c r="E153" s="40" t="s">
        <v>729</v>
      </c>
      <c r="F153" s="92">
        <f t="shared" ref="F153:I154" si="28">+F117</f>
        <v>0</v>
      </c>
      <c r="G153" s="513">
        <f t="shared" ref="G153" si="29">+G117</f>
        <v>0</v>
      </c>
      <c r="H153" s="92">
        <f t="shared" si="28"/>
        <v>0</v>
      </c>
      <c r="I153" s="92">
        <f t="shared" si="28"/>
        <v>0</v>
      </c>
      <c r="J153" s="76"/>
      <c r="K153" s="588"/>
      <c r="L153" s="588"/>
      <c r="M153" s="588"/>
      <c r="N153" s="476"/>
    </row>
    <row r="154" spans="1:14" hidden="1" x14ac:dyDescent="0.25">
      <c r="A154" s="74"/>
      <c r="B154" s="75"/>
      <c r="C154" s="279"/>
      <c r="D154" s="77"/>
      <c r="E154" s="78" t="s">
        <v>39</v>
      </c>
      <c r="F154" s="92">
        <f t="shared" si="28"/>
        <v>0</v>
      </c>
      <c r="G154" s="513">
        <f t="shared" ref="G154" si="30">+G118</f>
        <v>0</v>
      </c>
      <c r="H154" s="92">
        <f t="shared" si="28"/>
        <v>0</v>
      </c>
      <c r="I154" s="92">
        <f t="shared" si="28"/>
        <v>0</v>
      </c>
      <c r="J154" s="76"/>
      <c r="K154" s="588"/>
      <c r="L154" s="588"/>
      <c r="M154" s="588"/>
      <c r="N154" s="476"/>
    </row>
    <row r="155" spans="1:14" ht="18.75" customHeight="1" x14ac:dyDescent="0.25">
      <c r="A155" s="692" t="s">
        <v>534</v>
      </c>
      <c r="B155" s="692"/>
      <c r="C155" s="692"/>
      <c r="D155" s="692"/>
      <c r="E155" s="692"/>
      <c r="F155" s="692"/>
      <c r="G155" s="692"/>
      <c r="H155" s="692"/>
      <c r="I155" s="692"/>
      <c r="J155" s="692"/>
      <c r="K155" s="322"/>
      <c r="L155" s="322"/>
      <c r="M155" s="322"/>
      <c r="N155" s="476"/>
    </row>
    <row r="156" spans="1:14" ht="33.75" customHeight="1" x14ac:dyDescent="0.25">
      <c r="A156" s="279" t="s">
        <v>162</v>
      </c>
      <c r="B156" s="279" t="s">
        <v>166</v>
      </c>
      <c r="C156" s="279" t="s">
        <v>162</v>
      </c>
      <c r="D156" s="278" t="s">
        <v>23</v>
      </c>
      <c r="E156" s="278" t="s">
        <v>2</v>
      </c>
      <c r="F156" s="280">
        <v>10</v>
      </c>
      <c r="G156" s="509">
        <v>10</v>
      </c>
      <c r="H156" s="280">
        <v>50</v>
      </c>
      <c r="I156" s="280">
        <v>50</v>
      </c>
      <c r="J156" s="278" t="s">
        <v>199</v>
      </c>
      <c r="K156" s="281">
        <v>100</v>
      </c>
      <c r="L156" s="281">
        <v>100</v>
      </c>
      <c r="M156" s="281">
        <v>100</v>
      </c>
      <c r="N156" s="476"/>
    </row>
    <row r="157" spans="1:14" ht="30.75" customHeight="1" x14ac:dyDescent="0.25">
      <c r="A157" s="279" t="s">
        <v>162</v>
      </c>
      <c r="B157" s="279" t="s">
        <v>166</v>
      </c>
      <c r="C157" s="279" t="s">
        <v>163</v>
      </c>
      <c r="D157" s="278" t="s">
        <v>765</v>
      </c>
      <c r="E157" s="278" t="s">
        <v>2</v>
      </c>
      <c r="F157" s="280">
        <v>0</v>
      </c>
      <c r="G157" s="509">
        <v>0</v>
      </c>
      <c r="H157" s="280">
        <v>70</v>
      </c>
      <c r="I157" s="280">
        <v>70</v>
      </c>
      <c r="J157" s="278" t="s">
        <v>208</v>
      </c>
      <c r="K157" s="281"/>
      <c r="L157" s="281">
        <v>1</v>
      </c>
      <c r="M157" s="281">
        <v>1</v>
      </c>
      <c r="N157" s="476"/>
    </row>
    <row r="158" spans="1:14" ht="34.5" customHeight="1" x14ac:dyDescent="0.25">
      <c r="A158" s="279" t="s">
        <v>162</v>
      </c>
      <c r="B158" s="279" t="s">
        <v>166</v>
      </c>
      <c r="C158" s="279" t="s">
        <v>164</v>
      </c>
      <c r="D158" s="278" t="s">
        <v>30</v>
      </c>
      <c r="E158" s="278" t="s">
        <v>2</v>
      </c>
      <c r="F158" s="280">
        <v>30</v>
      </c>
      <c r="G158" s="509">
        <v>80</v>
      </c>
      <c r="H158" s="280">
        <v>30</v>
      </c>
      <c r="I158" s="280">
        <v>30</v>
      </c>
      <c r="J158" s="179" t="s">
        <v>55</v>
      </c>
      <c r="K158" s="281">
        <v>8</v>
      </c>
      <c r="L158" s="281">
        <v>6</v>
      </c>
      <c r="M158" s="281">
        <v>6</v>
      </c>
      <c r="N158" s="476"/>
    </row>
    <row r="159" spans="1:14" ht="19.5" customHeight="1" x14ac:dyDescent="0.25">
      <c r="A159" s="633" t="s">
        <v>162</v>
      </c>
      <c r="B159" s="633" t="s">
        <v>166</v>
      </c>
      <c r="C159" s="659" t="s">
        <v>165</v>
      </c>
      <c r="D159" s="655" t="s">
        <v>298</v>
      </c>
      <c r="E159" s="278" t="s">
        <v>2</v>
      </c>
      <c r="F159" s="280">
        <v>40</v>
      </c>
      <c r="G159" s="509">
        <v>42</v>
      </c>
      <c r="H159" s="280">
        <v>0</v>
      </c>
      <c r="I159" s="280">
        <v>0</v>
      </c>
      <c r="J159" s="655" t="s">
        <v>870</v>
      </c>
      <c r="K159" s="640">
        <v>100</v>
      </c>
      <c r="L159" s="640"/>
      <c r="M159" s="640"/>
      <c r="N159" s="476"/>
    </row>
    <row r="160" spans="1:14" ht="19.5" hidden="1" customHeight="1" x14ac:dyDescent="0.25">
      <c r="A160" s="836"/>
      <c r="B160" s="836"/>
      <c r="C160" s="659"/>
      <c r="D160" s="655"/>
      <c r="E160" s="278" t="s">
        <v>15</v>
      </c>
      <c r="F160" s="280">
        <v>0</v>
      </c>
      <c r="G160" s="509">
        <v>0</v>
      </c>
      <c r="H160" s="280">
        <v>0</v>
      </c>
      <c r="I160" s="280">
        <v>0</v>
      </c>
      <c r="J160" s="655"/>
      <c r="K160" s="882"/>
      <c r="L160" s="882"/>
      <c r="M160" s="882"/>
      <c r="N160" s="476"/>
    </row>
    <row r="161" spans="1:14" ht="19.5" customHeight="1" x14ac:dyDescent="0.25">
      <c r="A161" s="836"/>
      <c r="B161" s="836"/>
      <c r="C161" s="659"/>
      <c r="D161" s="655"/>
      <c r="E161" s="278" t="s">
        <v>4</v>
      </c>
      <c r="F161" s="280">
        <v>282</v>
      </c>
      <c r="G161" s="509">
        <v>282</v>
      </c>
      <c r="H161" s="280">
        <v>0</v>
      </c>
      <c r="I161" s="280">
        <v>0</v>
      </c>
      <c r="J161" s="655"/>
      <c r="K161" s="882"/>
      <c r="L161" s="882"/>
      <c r="M161" s="882"/>
      <c r="N161" s="476"/>
    </row>
    <row r="162" spans="1:14" ht="19.5" customHeight="1" x14ac:dyDescent="0.25">
      <c r="A162" s="634"/>
      <c r="B162" s="634"/>
      <c r="C162" s="659"/>
      <c r="D162" s="655"/>
      <c r="E162" s="278" t="s">
        <v>5</v>
      </c>
      <c r="F162" s="221">
        <v>25.3</v>
      </c>
      <c r="G162" s="438">
        <v>25.3</v>
      </c>
      <c r="H162" s="221">
        <v>0</v>
      </c>
      <c r="I162" s="221">
        <v>0</v>
      </c>
      <c r="J162" s="655"/>
      <c r="K162" s="641"/>
      <c r="L162" s="641"/>
      <c r="M162" s="641"/>
      <c r="N162" s="476"/>
    </row>
    <row r="163" spans="1:14" ht="24.75" customHeight="1" x14ac:dyDescent="0.25">
      <c r="A163" s="633" t="s">
        <v>162</v>
      </c>
      <c r="B163" s="633" t="s">
        <v>166</v>
      </c>
      <c r="C163" s="633" t="s">
        <v>166</v>
      </c>
      <c r="D163" s="635" t="s">
        <v>416</v>
      </c>
      <c r="E163" s="278" t="s">
        <v>2</v>
      </c>
      <c r="F163" s="221">
        <v>50</v>
      </c>
      <c r="G163" s="438">
        <v>50</v>
      </c>
      <c r="H163" s="221">
        <v>300</v>
      </c>
      <c r="I163" s="221">
        <v>300</v>
      </c>
      <c r="J163" s="635" t="s">
        <v>417</v>
      </c>
      <c r="K163" s="284" t="s">
        <v>927</v>
      </c>
      <c r="L163" s="284" t="s">
        <v>929</v>
      </c>
      <c r="M163" s="284" t="s">
        <v>929</v>
      </c>
      <c r="N163" s="476"/>
    </row>
    <row r="164" spans="1:14" ht="23.25" customHeight="1" x14ac:dyDescent="0.25">
      <c r="A164" s="634"/>
      <c r="B164" s="634"/>
      <c r="C164" s="634"/>
      <c r="D164" s="636"/>
      <c r="E164" s="278" t="s">
        <v>17</v>
      </c>
      <c r="F164" s="221">
        <v>0</v>
      </c>
      <c r="G164" s="438">
        <v>151</v>
      </c>
      <c r="H164" s="221">
        <v>150</v>
      </c>
      <c r="I164" s="221">
        <v>150</v>
      </c>
      <c r="J164" s="636"/>
      <c r="K164" s="284" t="s">
        <v>917</v>
      </c>
      <c r="L164" s="284" t="s">
        <v>928</v>
      </c>
      <c r="M164" s="284" t="s">
        <v>928</v>
      </c>
      <c r="N164" s="476"/>
    </row>
    <row r="165" spans="1:14" ht="41.25" customHeight="1" x14ac:dyDescent="0.25">
      <c r="A165" s="279" t="s">
        <v>162</v>
      </c>
      <c r="B165" s="279" t="s">
        <v>166</v>
      </c>
      <c r="C165" s="279" t="s">
        <v>167</v>
      </c>
      <c r="D165" s="278" t="s">
        <v>327</v>
      </c>
      <c r="E165" s="278" t="s">
        <v>2</v>
      </c>
      <c r="F165" s="221">
        <v>100</v>
      </c>
      <c r="G165" s="438">
        <v>60</v>
      </c>
      <c r="H165" s="221">
        <v>100</v>
      </c>
      <c r="I165" s="221">
        <v>100</v>
      </c>
      <c r="J165" s="179" t="s">
        <v>1117</v>
      </c>
      <c r="K165" s="281">
        <v>3</v>
      </c>
      <c r="L165" s="281">
        <v>3</v>
      </c>
      <c r="M165" s="281">
        <v>3</v>
      </c>
      <c r="N165" s="476"/>
    </row>
    <row r="166" spans="1:14" ht="17.25" customHeight="1" x14ac:dyDescent="0.25">
      <c r="A166" s="292"/>
      <c r="B166" s="292"/>
      <c r="C166" s="58"/>
      <c r="D166" s="59" t="s">
        <v>52</v>
      </c>
      <c r="E166" s="60"/>
      <c r="F166" s="131">
        <f>SUM(F156:F165)</f>
        <v>537.29999999999995</v>
      </c>
      <c r="G166" s="131">
        <f>SUM(G156:G165)</f>
        <v>700.3</v>
      </c>
      <c r="H166" s="131">
        <f>SUM(H156:H165)</f>
        <v>700</v>
      </c>
      <c r="I166" s="131">
        <f>SUM(I156:I165)</f>
        <v>700</v>
      </c>
      <c r="J166" s="589"/>
      <c r="K166" s="589"/>
      <c r="L166" s="589"/>
      <c r="M166" s="589"/>
      <c r="N166" s="476"/>
    </row>
    <row r="167" spans="1:14" x14ac:dyDescent="0.25">
      <c r="A167" s="33"/>
      <c r="B167" s="34"/>
      <c r="C167" s="287"/>
      <c r="D167" s="29"/>
      <c r="E167" s="25" t="s">
        <v>37</v>
      </c>
      <c r="F167" s="50">
        <f t="shared" ref="F167:I167" si="31">+F165+F163+F159+F158+F157+F156</f>
        <v>230</v>
      </c>
      <c r="G167" s="513">
        <f t="shared" ref="G167" si="32">+G165+G163+G159+G158+G157+G156</f>
        <v>242</v>
      </c>
      <c r="H167" s="50">
        <f t="shared" si="31"/>
        <v>550</v>
      </c>
      <c r="I167" s="50">
        <f t="shared" si="31"/>
        <v>550</v>
      </c>
      <c r="J167" s="589"/>
      <c r="K167" s="590"/>
      <c r="L167" s="590"/>
      <c r="M167" s="590"/>
      <c r="N167" s="476"/>
    </row>
    <row r="168" spans="1:14" x14ac:dyDescent="0.25">
      <c r="A168" s="33"/>
      <c r="B168" s="34"/>
      <c r="C168" s="287"/>
      <c r="D168" s="29"/>
      <c r="E168" s="25" t="s">
        <v>38</v>
      </c>
      <c r="F168" s="50">
        <f t="shared" ref="F168:I168" si="33">+F161</f>
        <v>282</v>
      </c>
      <c r="G168" s="513">
        <f t="shared" ref="G168" si="34">+G161</f>
        <v>282</v>
      </c>
      <c r="H168" s="50">
        <f t="shared" si="33"/>
        <v>0</v>
      </c>
      <c r="I168" s="50">
        <f t="shared" si="33"/>
        <v>0</v>
      </c>
      <c r="J168" s="589"/>
      <c r="K168" s="591"/>
      <c r="L168" s="591"/>
      <c r="M168" s="591"/>
      <c r="N168" s="476"/>
    </row>
    <row r="169" spans="1:14" x14ac:dyDescent="0.25">
      <c r="A169" s="33"/>
      <c r="B169" s="34"/>
      <c r="C169" s="287"/>
      <c r="D169" s="29"/>
      <c r="E169" s="25" t="s">
        <v>181</v>
      </c>
      <c r="F169" s="50">
        <f t="shared" ref="F169:I169" si="35">+F162</f>
        <v>25.3</v>
      </c>
      <c r="G169" s="513">
        <f t="shared" ref="G169" si="36">+G162</f>
        <v>25.3</v>
      </c>
      <c r="H169" s="50">
        <f t="shared" si="35"/>
        <v>0</v>
      </c>
      <c r="I169" s="50">
        <f t="shared" si="35"/>
        <v>0</v>
      </c>
      <c r="J169" s="589"/>
      <c r="K169" s="591"/>
      <c r="L169" s="591"/>
      <c r="M169" s="591"/>
      <c r="N169" s="476"/>
    </row>
    <row r="170" spans="1:14" hidden="1" x14ac:dyDescent="0.25">
      <c r="A170" s="33"/>
      <c r="B170" s="34"/>
      <c r="C170" s="287"/>
      <c r="D170" s="29"/>
      <c r="E170" s="25" t="s">
        <v>631</v>
      </c>
      <c r="F170" s="50">
        <f t="shared" ref="F170:I170" si="37">+F160</f>
        <v>0</v>
      </c>
      <c r="G170" s="513">
        <f t="shared" si="37"/>
        <v>0</v>
      </c>
      <c r="H170" s="50">
        <f t="shared" si="37"/>
        <v>0</v>
      </c>
      <c r="I170" s="50">
        <f t="shared" si="37"/>
        <v>0</v>
      </c>
      <c r="J170" s="589"/>
      <c r="K170" s="591"/>
      <c r="L170" s="591"/>
      <c r="M170" s="591"/>
      <c r="N170" s="476"/>
    </row>
    <row r="171" spans="1:14" x14ac:dyDescent="0.25">
      <c r="A171" s="33"/>
      <c r="B171" s="34"/>
      <c r="C171" s="287"/>
      <c r="D171" s="29"/>
      <c r="E171" s="40" t="s">
        <v>241</v>
      </c>
      <c r="F171" s="50">
        <f t="shared" ref="F171:I171" si="38">+F164</f>
        <v>0</v>
      </c>
      <c r="G171" s="513">
        <f t="shared" si="38"/>
        <v>151</v>
      </c>
      <c r="H171" s="50">
        <f t="shared" si="38"/>
        <v>150</v>
      </c>
      <c r="I171" s="50">
        <f t="shared" si="38"/>
        <v>150</v>
      </c>
      <c r="J171" s="589"/>
      <c r="K171" s="591"/>
      <c r="L171" s="591"/>
      <c r="M171" s="591"/>
      <c r="N171" s="476"/>
    </row>
    <row r="172" spans="1:14" hidden="1" x14ac:dyDescent="0.25">
      <c r="A172" s="33"/>
      <c r="B172" s="34"/>
      <c r="C172" s="287"/>
      <c r="D172" s="29"/>
      <c r="E172" s="25" t="s">
        <v>39</v>
      </c>
      <c r="F172" s="50"/>
      <c r="G172" s="513"/>
      <c r="H172" s="50"/>
      <c r="I172" s="50"/>
      <c r="J172" s="589"/>
      <c r="K172" s="591"/>
      <c r="L172" s="591"/>
      <c r="M172" s="591"/>
      <c r="N172" s="476"/>
    </row>
    <row r="173" spans="1:14" ht="21" customHeight="1" x14ac:dyDescent="0.25">
      <c r="A173" s="33"/>
      <c r="B173" s="34"/>
      <c r="C173" s="287"/>
      <c r="D173" s="39" t="s">
        <v>175</v>
      </c>
      <c r="E173" s="35"/>
      <c r="F173" s="88">
        <f>+F166+F148+F104+F90+F17</f>
        <v>8262.4</v>
      </c>
      <c r="G173" s="88">
        <f t="shared" ref="G173:I173" si="39">+G166+G148+G104+G90+G17</f>
        <v>8802.7000000000007</v>
      </c>
      <c r="H173" s="88">
        <f t="shared" si="39"/>
        <v>7261.3</v>
      </c>
      <c r="I173" s="88">
        <f t="shared" si="39"/>
        <v>8777</v>
      </c>
      <c r="J173" s="589"/>
      <c r="K173" s="592"/>
      <c r="L173" s="592"/>
      <c r="M173" s="592"/>
    </row>
    <row r="174" spans="1:14" ht="21.75" customHeight="1" x14ac:dyDescent="0.25">
      <c r="A174" s="896" t="s">
        <v>156</v>
      </c>
      <c r="B174" s="896"/>
      <c r="C174" s="896"/>
      <c r="D174" s="896"/>
      <c r="E174" s="896"/>
      <c r="F174" s="247">
        <f t="shared" ref="F174:I174" si="40">+F173</f>
        <v>8262.4</v>
      </c>
      <c r="G174" s="247">
        <f t="shared" si="40"/>
        <v>8802.7000000000007</v>
      </c>
      <c r="H174" s="247">
        <f t="shared" si="40"/>
        <v>7261.3</v>
      </c>
      <c r="I174" s="247">
        <f t="shared" si="40"/>
        <v>8777</v>
      </c>
      <c r="J174" s="589"/>
      <c r="K174" s="553"/>
      <c r="L174" s="553"/>
      <c r="M174" s="553"/>
    </row>
    <row r="175" spans="1:14" ht="15.75" customHeight="1" x14ac:dyDescent="0.25">
      <c r="A175" s="685" t="s">
        <v>177</v>
      </c>
      <c r="B175" s="686"/>
      <c r="C175" s="686"/>
      <c r="D175" s="686"/>
      <c r="E175" s="687"/>
      <c r="F175" s="280"/>
      <c r="G175" s="280"/>
      <c r="H175" s="280"/>
      <c r="I175" s="280"/>
      <c r="J175" s="589"/>
      <c r="K175" s="553"/>
      <c r="L175" s="553"/>
      <c r="M175" s="553"/>
    </row>
    <row r="176" spans="1:14" ht="21.75" customHeight="1" x14ac:dyDescent="0.25">
      <c r="A176" s="910" t="s">
        <v>20</v>
      </c>
      <c r="B176" s="911"/>
      <c r="C176" s="911"/>
      <c r="D176" s="911"/>
      <c r="E176" s="912"/>
      <c r="F176" s="248">
        <f t="shared" ref="F176:I176" si="41">SUM(F177:F182)</f>
        <v>5418.7</v>
      </c>
      <c r="G176" s="248">
        <f t="shared" si="41"/>
        <v>5739.2999999999993</v>
      </c>
      <c r="H176" s="248">
        <f t="shared" si="41"/>
        <v>5974.3</v>
      </c>
      <c r="I176" s="248">
        <f t="shared" si="41"/>
        <v>6234</v>
      </c>
      <c r="J176" s="589"/>
      <c r="K176" s="553"/>
      <c r="L176" s="553"/>
      <c r="M176" s="553"/>
    </row>
    <row r="177" spans="1:14" ht="18.75" customHeight="1" x14ac:dyDescent="0.25">
      <c r="A177" s="688" t="s">
        <v>118</v>
      </c>
      <c r="B177" s="689"/>
      <c r="C177" s="689"/>
      <c r="D177" s="689"/>
      <c r="E177" s="690"/>
      <c r="F177" s="111">
        <f>+F167+F149+F105+F91+F18</f>
        <v>2418.6999999999998</v>
      </c>
      <c r="G177" s="433">
        <f>+G167+G149+G105+G91+G18</f>
        <v>2731</v>
      </c>
      <c r="H177" s="111">
        <f>+H167+H149+H105+H91+H18</f>
        <v>2824.3</v>
      </c>
      <c r="I177" s="111">
        <f>+I167+I149+I105+I91+I18</f>
        <v>2964</v>
      </c>
      <c r="J177" s="589"/>
      <c r="K177" s="553"/>
      <c r="L177" s="553"/>
      <c r="M177" s="553"/>
    </row>
    <row r="178" spans="1:14" ht="15" customHeight="1" x14ac:dyDescent="0.25">
      <c r="A178" s="688" t="s">
        <v>192</v>
      </c>
      <c r="B178" s="689"/>
      <c r="C178" s="689"/>
      <c r="D178" s="689"/>
      <c r="E178" s="690"/>
      <c r="F178" s="112"/>
      <c r="G178" s="434"/>
      <c r="H178" s="112"/>
      <c r="I178" s="112"/>
      <c r="J178" s="589"/>
      <c r="K178" s="553"/>
      <c r="L178" s="553"/>
      <c r="M178" s="553"/>
    </row>
    <row r="179" spans="1:14" x14ac:dyDescent="0.25">
      <c r="A179" s="688" t="s">
        <v>119</v>
      </c>
      <c r="B179" s="689"/>
      <c r="C179" s="689"/>
      <c r="D179" s="689"/>
      <c r="E179" s="690"/>
      <c r="F179" s="112"/>
      <c r="G179" s="434"/>
      <c r="H179" s="112"/>
      <c r="I179" s="112"/>
      <c r="J179" s="589"/>
      <c r="K179" s="553"/>
      <c r="L179" s="553"/>
      <c r="M179" s="553"/>
    </row>
    <row r="180" spans="1:14" x14ac:dyDescent="0.25">
      <c r="A180" s="688" t="s">
        <v>120</v>
      </c>
      <c r="B180" s="689"/>
      <c r="C180" s="689"/>
      <c r="D180" s="689"/>
      <c r="E180" s="690"/>
      <c r="F180" s="112"/>
      <c r="G180" s="434"/>
      <c r="H180" s="112"/>
      <c r="I180" s="112"/>
      <c r="J180" s="589"/>
      <c r="K180" s="553"/>
      <c r="L180" s="553"/>
      <c r="M180" s="553"/>
    </row>
    <row r="181" spans="1:14" x14ac:dyDescent="0.25">
      <c r="A181" s="688" t="s">
        <v>123</v>
      </c>
      <c r="B181" s="689"/>
      <c r="C181" s="689"/>
      <c r="D181" s="689"/>
      <c r="E181" s="690"/>
      <c r="F181" s="112"/>
      <c r="G181" s="434"/>
      <c r="H181" s="112"/>
      <c r="I181" s="112"/>
      <c r="J181" s="589"/>
      <c r="K181" s="553"/>
      <c r="L181" s="553"/>
      <c r="M181" s="553"/>
    </row>
    <row r="182" spans="1:14" ht="15.75" customHeight="1" x14ac:dyDescent="0.25">
      <c r="A182" s="688" t="s">
        <v>124</v>
      </c>
      <c r="B182" s="689"/>
      <c r="C182" s="689"/>
      <c r="D182" s="689"/>
      <c r="E182" s="690"/>
      <c r="F182" s="112">
        <f t="shared" ref="F182:I182" si="42">+F150+F171</f>
        <v>3000</v>
      </c>
      <c r="G182" s="434">
        <f t="shared" si="42"/>
        <v>3008.2999999999997</v>
      </c>
      <c r="H182" s="112">
        <f t="shared" si="42"/>
        <v>3150</v>
      </c>
      <c r="I182" s="112">
        <f t="shared" si="42"/>
        <v>3270</v>
      </c>
      <c r="J182" s="589"/>
      <c r="K182" s="553"/>
      <c r="L182" s="553"/>
      <c r="M182" s="553"/>
    </row>
    <row r="183" spans="1:14" ht="13.8" x14ac:dyDescent="0.25">
      <c r="A183" s="861" t="s">
        <v>19</v>
      </c>
      <c r="B183" s="862"/>
      <c r="C183" s="862"/>
      <c r="D183" s="862"/>
      <c r="E183" s="863"/>
      <c r="F183" s="248">
        <f t="shared" ref="F183:I183" si="43">SUM(F184:F187)</f>
        <v>2843.7</v>
      </c>
      <c r="G183" s="248">
        <f t="shared" si="43"/>
        <v>3063.3999999999996</v>
      </c>
      <c r="H183" s="248">
        <f t="shared" si="43"/>
        <v>1287</v>
      </c>
      <c r="I183" s="248">
        <f t="shared" si="43"/>
        <v>2543</v>
      </c>
      <c r="J183" s="589"/>
      <c r="K183" s="553"/>
      <c r="L183" s="553"/>
      <c r="M183" s="553"/>
    </row>
    <row r="184" spans="1:14" x14ac:dyDescent="0.25">
      <c r="A184" s="688" t="s">
        <v>121</v>
      </c>
      <c r="B184" s="689"/>
      <c r="C184" s="689"/>
      <c r="D184" s="689"/>
      <c r="E184" s="690"/>
      <c r="F184" s="112">
        <f>+F168+F151+F106+F92</f>
        <v>1807</v>
      </c>
      <c r="G184" s="434">
        <f>+G168+G151+G106+G92</f>
        <v>1658.4</v>
      </c>
      <c r="H184" s="112">
        <f>+H168+H151+H106+H92</f>
        <v>736.6</v>
      </c>
      <c r="I184" s="112">
        <f>+I168+I151+I106+I92</f>
        <v>1891</v>
      </c>
      <c r="J184" s="589"/>
      <c r="K184" s="553"/>
      <c r="L184" s="553"/>
      <c r="M184" s="553"/>
    </row>
    <row r="185" spans="1:14" x14ac:dyDescent="0.25">
      <c r="A185" s="688" t="s">
        <v>122</v>
      </c>
      <c r="B185" s="689"/>
      <c r="C185" s="689"/>
      <c r="D185" s="689"/>
      <c r="E185" s="690"/>
      <c r="F185" s="112">
        <f>+F169+F152+F107+F96</f>
        <v>25.3</v>
      </c>
      <c r="G185" s="434">
        <f>+G169+G152+G107+G96</f>
        <v>25.3</v>
      </c>
      <c r="H185" s="112">
        <f>+H169+H152+H107+H96</f>
        <v>20</v>
      </c>
      <c r="I185" s="112">
        <f>+I169+I152+I107+I96</f>
        <v>300</v>
      </c>
      <c r="J185" s="589"/>
      <c r="K185" s="553"/>
      <c r="L185" s="553"/>
      <c r="M185" s="553"/>
    </row>
    <row r="186" spans="1:14" ht="13.5" customHeight="1" x14ac:dyDescent="0.25">
      <c r="A186" s="688" t="s">
        <v>125</v>
      </c>
      <c r="B186" s="689"/>
      <c r="C186" s="689"/>
      <c r="D186" s="689"/>
      <c r="E186" s="690"/>
      <c r="F186" s="112">
        <f>+F172+F154+F109+F93</f>
        <v>1011.4</v>
      </c>
      <c r="G186" s="434">
        <f>+G172+G154+G109+G93</f>
        <v>1379.6999999999998</v>
      </c>
      <c r="H186" s="112">
        <f>+H172+H154+H109+H93</f>
        <v>530.4</v>
      </c>
      <c r="I186" s="112">
        <f>+I172+I154+I109+I93</f>
        <v>352</v>
      </c>
      <c r="J186" s="589"/>
      <c r="K186" s="553"/>
      <c r="L186" s="553"/>
      <c r="M186" s="553"/>
    </row>
    <row r="187" spans="1:14" x14ac:dyDescent="0.25">
      <c r="A187" s="688" t="s">
        <v>126</v>
      </c>
      <c r="B187" s="689"/>
      <c r="C187" s="689"/>
      <c r="D187" s="689"/>
      <c r="E187" s="690"/>
      <c r="F187" s="48"/>
      <c r="G187" s="434"/>
      <c r="H187" s="48"/>
      <c r="I187" s="48"/>
      <c r="J187" s="589"/>
      <c r="K187" s="26"/>
      <c r="L187" s="26"/>
      <c r="M187" s="26"/>
    </row>
    <row r="188" spans="1:14" s="240" customFormat="1" x14ac:dyDescent="0.25">
      <c r="A188" s="628" t="s">
        <v>1023</v>
      </c>
      <c r="B188" s="628"/>
      <c r="C188" s="628"/>
      <c r="D188" s="628"/>
      <c r="E188" s="628"/>
      <c r="F188" s="628"/>
      <c r="G188" s="628"/>
      <c r="H188" s="628"/>
      <c r="I188" s="129"/>
      <c r="J188" s="129"/>
      <c r="K188" s="519"/>
      <c r="L188" s="519"/>
      <c r="M188" s="519"/>
      <c r="N188" s="488"/>
    </row>
    <row r="190" spans="1:14" x14ac:dyDescent="0.25">
      <c r="G190" s="593"/>
    </row>
  </sheetData>
  <autoFilter ref="A8:M187"/>
  <mergeCells count="194">
    <mergeCell ref="K113:K118"/>
    <mergeCell ref="K126:K129"/>
    <mergeCell ref="K130:K131"/>
    <mergeCell ref="L35:L36"/>
    <mergeCell ref="M51:M52"/>
    <mergeCell ref="L45:L47"/>
    <mergeCell ref="J76:J78"/>
    <mergeCell ref="K76:K78"/>
    <mergeCell ref="M99:M101"/>
    <mergeCell ref="M130:M131"/>
    <mergeCell ref="M126:M129"/>
    <mergeCell ref="L99:L101"/>
    <mergeCell ref="L113:L118"/>
    <mergeCell ref="L126:L129"/>
    <mergeCell ref="L130:L131"/>
    <mergeCell ref="A176:E176"/>
    <mergeCell ref="J3:M3"/>
    <mergeCell ref="A11:M11"/>
    <mergeCell ref="C137:C139"/>
    <mergeCell ref="D137:D139"/>
    <mergeCell ref="J137:J139"/>
    <mergeCell ref="L137:L139"/>
    <mergeCell ref="M137:M139"/>
    <mergeCell ref="D58:D59"/>
    <mergeCell ref="C58:C59"/>
    <mergeCell ref="B58:B59"/>
    <mergeCell ref="A58:A59"/>
    <mergeCell ref="L51:L52"/>
    <mergeCell ref="L58:L59"/>
    <mergeCell ref="M58:M59"/>
    <mergeCell ref="K58:K59"/>
    <mergeCell ref="K99:K101"/>
    <mergeCell ref="A137:A139"/>
    <mergeCell ref="B137:B139"/>
    <mergeCell ref="A174:E174"/>
    <mergeCell ref="D146:D147"/>
    <mergeCell ref="C146:C147"/>
    <mergeCell ref="L76:L78"/>
    <mergeCell ref="M76:M78"/>
    <mergeCell ref="B130:B131"/>
    <mergeCell ref="C126:C129"/>
    <mergeCell ref="J130:J131"/>
    <mergeCell ref="K137:K139"/>
    <mergeCell ref="K140:K141"/>
    <mergeCell ref="K144:K145"/>
    <mergeCell ref="K146:K147"/>
    <mergeCell ref="K159:K162"/>
    <mergeCell ref="A140:A141"/>
    <mergeCell ref="B140:B141"/>
    <mergeCell ref="C140:C141"/>
    <mergeCell ref="D140:D141"/>
    <mergeCell ref="J140:J141"/>
    <mergeCell ref="A130:A131"/>
    <mergeCell ref="L140:L141"/>
    <mergeCell ref="M140:M141"/>
    <mergeCell ref="M113:M118"/>
    <mergeCell ref="A9:J9"/>
    <mergeCell ref="J5:J8"/>
    <mergeCell ref="B25:B27"/>
    <mergeCell ref="A126:A129"/>
    <mergeCell ref="B28:B30"/>
    <mergeCell ref="D31:D33"/>
    <mergeCell ref="J123:J125"/>
    <mergeCell ref="M159:M162"/>
    <mergeCell ref="M144:M145"/>
    <mergeCell ref="C144:C145"/>
    <mergeCell ref="D144:D145"/>
    <mergeCell ref="J159:J162"/>
    <mergeCell ref="L159:L162"/>
    <mergeCell ref="L144:L145"/>
    <mergeCell ref="L146:L147"/>
    <mergeCell ref="M146:M147"/>
    <mergeCell ref="C159:C162"/>
    <mergeCell ref="A155:J155"/>
    <mergeCell ref="B144:B145"/>
    <mergeCell ref="B123:B125"/>
    <mergeCell ref="B126:B129"/>
    <mergeCell ref="D126:D129"/>
    <mergeCell ref="J126:J129"/>
    <mergeCell ref="D123:D125"/>
    <mergeCell ref="J4:M4"/>
    <mergeCell ref="M6:M8"/>
    <mergeCell ref="A35:A36"/>
    <mergeCell ref="B4:B8"/>
    <mergeCell ref="A10:J10"/>
    <mergeCell ref="J22:J24"/>
    <mergeCell ref="A22:A24"/>
    <mergeCell ref="D22:D24"/>
    <mergeCell ref="B22:B24"/>
    <mergeCell ref="M22:M24"/>
    <mergeCell ref="L22:L24"/>
    <mergeCell ref="L25:L27"/>
    <mergeCell ref="L28:L30"/>
    <mergeCell ref="L31:L33"/>
    <mergeCell ref="A31:A33"/>
    <mergeCell ref="M31:M33"/>
    <mergeCell ref="L6:L8"/>
    <mergeCell ref="C25:C27"/>
    <mergeCell ref="J28:J30"/>
    <mergeCell ref="M25:M27"/>
    <mergeCell ref="M28:M30"/>
    <mergeCell ref="M35:M36"/>
    <mergeCell ref="K6:K8"/>
    <mergeCell ref="K22:K24"/>
    <mergeCell ref="J58:J59"/>
    <mergeCell ref="J51:J52"/>
    <mergeCell ref="J99:J101"/>
    <mergeCell ref="C35:C36"/>
    <mergeCell ref="D51:D52"/>
    <mergeCell ref="C51:C52"/>
    <mergeCell ref="B51:B52"/>
    <mergeCell ref="A45:A47"/>
    <mergeCell ref="B113:B118"/>
    <mergeCell ref="D113:D118"/>
    <mergeCell ref="D76:D78"/>
    <mergeCell ref="C76:C78"/>
    <mergeCell ref="B99:B101"/>
    <mergeCell ref="A97:J97"/>
    <mergeCell ref="C99:C101"/>
    <mergeCell ref="A99:A101"/>
    <mergeCell ref="D99:D101"/>
    <mergeCell ref="B76:B78"/>
    <mergeCell ref="K25:K27"/>
    <mergeCell ref="K28:K30"/>
    <mergeCell ref="K31:K33"/>
    <mergeCell ref="K35:K36"/>
    <mergeCell ref="K45:K47"/>
    <mergeCell ref="K51:K52"/>
    <mergeCell ref="C45:C47"/>
    <mergeCell ref="J31:J33"/>
    <mergeCell ref="D35:D36"/>
    <mergeCell ref="E4:E8"/>
    <mergeCell ref="C22:C24"/>
    <mergeCell ref="G4:G8"/>
    <mergeCell ref="A25:A27"/>
    <mergeCell ref="D4:D8"/>
    <mergeCell ref="A4:A8"/>
    <mergeCell ref="A51:A52"/>
    <mergeCell ref="C4:C8"/>
    <mergeCell ref="K1:M1"/>
    <mergeCell ref="A2:M2"/>
    <mergeCell ref="D25:D27"/>
    <mergeCell ref="C31:C33"/>
    <mergeCell ref="D45:D47"/>
    <mergeCell ref="J45:J47"/>
    <mergeCell ref="F4:F8"/>
    <mergeCell ref="C17:E17"/>
    <mergeCell ref="A20:J20"/>
    <mergeCell ref="B35:B36"/>
    <mergeCell ref="J25:J27"/>
    <mergeCell ref="J35:J36"/>
    <mergeCell ref="A28:A30"/>
    <mergeCell ref="C28:C30"/>
    <mergeCell ref="D28:D30"/>
    <mergeCell ref="I4:I8"/>
    <mergeCell ref="H4:H8"/>
    <mergeCell ref="B45:B47"/>
    <mergeCell ref="B31:B33"/>
    <mergeCell ref="J144:J145"/>
    <mergeCell ref="J146:J147"/>
    <mergeCell ref="J113:J118"/>
    <mergeCell ref="A188:H188"/>
    <mergeCell ref="C163:C164"/>
    <mergeCell ref="B163:B164"/>
    <mergeCell ref="A163:A164"/>
    <mergeCell ref="J163:J164"/>
    <mergeCell ref="B146:B147"/>
    <mergeCell ref="A146:A147"/>
    <mergeCell ref="A159:A162"/>
    <mergeCell ref="A144:A145"/>
    <mergeCell ref="A76:A78"/>
    <mergeCell ref="A123:A125"/>
    <mergeCell ref="C123:C125"/>
    <mergeCell ref="C90:E90"/>
    <mergeCell ref="A110:J110"/>
    <mergeCell ref="C113:C118"/>
    <mergeCell ref="A113:A118"/>
    <mergeCell ref="D130:D131"/>
    <mergeCell ref="C130:C131"/>
    <mergeCell ref="A187:E187"/>
    <mergeCell ref="A177:E177"/>
    <mergeCell ref="A178:E178"/>
    <mergeCell ref="B159:B162"/>
    <mergeCell ref="A185:E185"/>
    <mergeCell ref="A184:E184"/>
    <mergeCell ref="A183:E183"/>
    <mergeCell ref="A186:E186"/>
    <mergeCell ref="A182:E182"/>
    <mergeCell ref="A181:E181"/>
    <mergeCell ref="A180:E180"/>
    <mergeCell ref="D163:D164"/>
    <mergeCell ref="A175:E175"/>
    <mergeCell ref="D159:D162"/>
    <mergeCell ref="A179:E179"/>
  </mergeCells>
  <phoneticPr fontId="17" type="noConversion"/>
  <pageMargins left="0.19685039370078741" right="0.19685039370078741" top="0.51181102362204722" bottom="0.19685039370078741" header="0" footer="0"/>
  <pageSetup paperSize="9" scale="8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Įvardinti diapazonai</vt:lpstr>
      </vt:variant>
      <vt:variant>
        <vt:i4>16</vt:i4>
      </vt:variant>
    </vt:vector>
  </HeadingPairs>
  <TitlesOfParts>
    <vt:vector size="30" baseType="lpstr">
      <vt:lpstr>01šviet.</vt:lpstr>
      <vt:lpstr>02sveikat.</vt:lpstr>
      <vt:lpstr>Sveikatos 02.01.16</vt:lpstr>
      <vt:lpstr>03social.</vt:lpstr>
      <vt:lpstr>04sport.</vt:lpstr>
      <vt:lpstr>Sporto 01.05.01.05</vt:lpstr>
      <vt:lpstr>05kultura</vt:lpstr>
      <vt:lpstr>06turizm_paveld</vt:lpstr>
      <vt:lpstr>07Infrastr.</vt:lpstr>
      <vt:lpstr>08aplinkosauga</vt:lpstr>
      <vt:lpstr>09ž.ū.</vt:lpstr>
      <vt:lpstr>10verslas</vt:lpstr>
      <vt:lpstr>11valdym.</vt:lpstr>
      <vt:lpstr>Lešu poreikis iš viso</vt:lpstr>
      <vt:lpstr>'Sveikatos 02.01.16'!_ftnref1</vt:lpstr>
      <vt:lpstr>'Sveikatos 02.01.16'!_Hlk85616660</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'Lešu poreikis iš viso'!Print_Area</vt:lpstr>
      <vt:lpstr>'Sveikatos 02.01.16'!Print_Area</vt:lpstr>
      <vt:lpstr>'07Infrastr.'!Print_Titles</vt:lpstr>
    </vt:vector>
  </TitlesOfParts>
  <Company>Kedainių raj. sav.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Vartotoja</cp:lastModifiedBy>
  <cp:lastPrinted>2022-09-20T08:21:24Z</cp:lastPrinted>
  <dcterms:created xsi:type="dcterms:W3CDTF">2008-01-09T09:46:52Z</dcterms:created>
  <dcterms:modified xsi:type="dcterms:W3CDTF">2022-10-03T05:57:12Z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