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artotoja\Desktop\38 POSĖDIS\SP\TS\"/>
    </mc:Choice>
  </mc:AlternateContent>
  <bookViews>
    <workbookView xWindow="0" yWindow="0" windowWidth="19200" windowHeight="7248" tabRatio="988"/>
  </bookViews>
  <sheets>
    <sheet name="01šviet." sheetId="26" r:id="rId1"/>
    <sheet name="02sveikat." sheetId="27" r:id="rId2"/>
    <sheet name="03social." sheetId="28" r:id="rId3"/>
    <sheet name="04sport." sheetId="29" r:id="rId4"/>
    <sheet name="05kultura" sheetId="30" r:id="rId5"/>
    <sheet name="06turizm_paveld" sheetId="31" r:id="rId6"/>
    <sheet name="07Infrastr." sheetId="32" r:id="rId7"/>
    <sheet name="08aplinkosauga" sheetId="33" r:id="rId8"/>
    <sheet name="09ž.ū." sheetId="34" r:id="rId9"/>
    <sheet name="10verslas" sheetId="35" r:id="rId10"/>
    <sheet name="11valdym." sheetId="36" r:id="rId11"/>
    <sheet name="Lešu poreikis iš viso" sheetId="40" r:id="rId12"/>
  </sheets>
  <definedNames>
    <definedName name="_xlnm._FilterDatabase" localSheetId="0" hidden="1">'01šviet.'!$A$7:$L$78</definedName>
    <definedName name="_xlnm._FilterDatabase" localSheetId="6" hidden="1">'07Infrastr.'!$A$7:$L$172</definedName>
    <definedName name="_xlnm.Print_Area" localSheetId="0">'01šviet.'!$A$1:$M$80</definedName>
    <definedName name="_xlnm.Print_Area" localSheetId="1">'02sveikat.'!$A$1:$M$78</definedName>
    <definedName name="_xlnm.Print_Area" localSheetId="2">'03social.'!$A$1:$M$97</definedName>
    <definedName name="_xlnm.Print_Area" localSheetId="3">'04sport.'!$A$1:$M$68</definedName>
    <definedName name="_xlnm.Print_Area" localSheetId="4">'05kultura'!$A$1:$M$106</definedName>
    <definedName name="_xlnm.Print_Area" localSheetId="5">'06turizm_paveld'!$A$1:$M$79</definedName>
    <definedName name="_xlnm.Print_Area" localSheetId="6">'07Infrastr.'!$A$1:$M$172</definedName>
    <definedName name="_xlnm.Print_Area" localSheetId="7">'08aplinkosauga'!$A$1:$M$66</definedName>
    <definedName name="_xlnm.Print_Area" localSheetId="8">'09ž.ū.'!$A$1:$M$49</definedName>
    <definedName name="_xlnm.Print_Area" localSheetId="9">'10verslas'!$A$1:$M$43</definedName>
    <definedName name="_xlnm.Print_Area" localSheetId="10">'11valdym.'!$A$1:$M$90</definedName>
    <definedName name="_xlnm.Print_Area" localSheetId="11">'Lešu poreikis iš viso'!$A$1:$I$24</definedName>
    <definedName name="_xlnm.Print_Titles" localSheetId="6">'07Infrastr.'!$4:$7</definedName>
  </definedNames>
  <calcPr calcId="181029"/>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76" i="32" l="1"/>
  <c r="H76" i="32"/>
  <c r="G74" i="27"/>
  <c r="H74" i="27"/>
  <c r="G69" i="26" l="1"/>
  <c r="H69" i="26"/>
  <c r="F69" i="26"/>
  <c r="G68" i="26"/>
  <c r="H68" i="26"/>
  <c r="F68" i="26"/>
  <c r="H86" i="28" l="1"/>
  <c r="H30" i="29" l="1"/>
  <c r="G79" i="36"/>
  <c r="H79" i="36"/>
  <c r="F79" i="36"/>
  <c r="H94" i="30" l="1"/>
  <c r="G67" i="31" l="1"/>
  <c r="H67" i="31"/>
  <c r="F67" i="31"/>
  <c r="G74" i="31"/>
  <c r="H74" i="31"/>
  <c r="F74" i="31"/>
  <c r="G77" i="32" l="1"/>
  <c r="H77" i="32"/>
  <c r="F77" i="32"/>
  <c r="G75" i="32"/>
  <c r="H75" i="32"/>
  <c r="F75" i="32"/>
  <c r="G78" i="36" l="1"/>
  <c r="H78" i="36"/>
  <c r="F78" i="36"/>
  <c r="G26" i="35"/>
  <c r="G27" i="35" s="1"/>
  <c r="H26" i="35"/>
  <c r="F26" i="35"/>
  <c r="G40" i="35"/>
  <c r="H40" i="35"/>
  <c r="F40" i="35"/>
  <c r="G38" i="34"/>
  <c r="H38" i="34"/>
  <c r="F38" i="34"/>
  <c r="G61" i="33"/>
  <c r="H61" i="33"/>
  <c r="F61" i="33"/>
  <c r="G56" i="33"/>
  <c r="H56" i="33"/>
  <c r="F56" i="33"/>
  <c r="G54" i="33"/>
  <c r="H54" i="33"/>
  <c r="F54" i="33"/>
  <c r="G151" i="32"/>
  <c r="H151" i="32"/>
  <c r="F151" i="32"/>
  <c r="G98" i="32"/>
  <c r="G132" i="32" s="1"/>
  <c r="H98" i="32"/>
  <c r="F98" i="32"/>
  <c r="F132" i="32" s="1"/>
  <c r="F76" i="32"/>
  <c r="G94" i="30"/>
  <c r="F94" i="30"/>
  <c r="H56" i="29"/>
  <c r="G75" i="27"/>
  <c r="H75" i="27"/>
  <c r="F75" i="27"/>
  <c r="G67" i="27"/>
  <c r="H67" i="27"/>
  <c r="F67" i="27"/>
  <c r="G66" i="27"/>
  <c r="H66" i="27"/>
  <c r="F66" i="27"/>
  <c r="G72" i="26"/>
  <c r="H72" i="26"/>
  <c r="F72" i="26"/>
  <c r="G85" i="36"/>
  <c r="G84" i="36" s="1"/>
  <c r="G82" i="36"/>
  <c r="G81" i="36"/>
  <c r="G73" i="36"/>
  <c r="G74" i="36"/>
  <c r="G61" i="36"/>
  <c r="G62" i="36" s="1"/>
  <c r="G54" i="36"/>
  <c r="G55" i="36" s="1"/>
  <c r="G50" i="36"/>
  <c r="G45" i="36"/>
  <c r="G34" i="36"/>
  <c r="G46" i="36" s="1"/>
  <c r="G20" i="36"/>
  <c r="G41" i="35"/>
  <c r="G39" i="35"/>
  <c r="G31" i="35"/>
  <c r="G19" i="35"/>
  <c r="G20" i="35" s="1"/>
  <c r="G37" i="34"/>
  <c r="H37" i="34"/>
  <c r="F37" i="34"/>
  <c r="G32" i="34"/>
  <c r="H32" i="34"/>
  <c r="F32" i="34"/>
  <c r="F33" i="34" s="1"/>
  <c r="F34" i="34" s="1"/>
  <c r="G43" i="34"/>
  <c r="G26" i="34"/>
  <c r="G55" i="33"/>
  <c r="H55" i="33"/>
  <c r="F55" i="33"/>
  <c r="H49" i="33"/>
  <c r="G49" i="33"/>
  <c r="F49" i="33"/>
  <c r="G63" i="33"/>
  <c r="G62" i="33"/>
  <c r="G57" i="33"/>
  <c r="G36" i="33"/>
  <c r="G25" i="33"/>
  <c r="G26" i="33" s="1"/>
  <c r="G19" i="33"/>
  <c r="G16" i="33"/>
  <c r="G101" i="32"/>
  <c r="G136" i="32" s="1"/>
  <c r="H101" i="32"/>
  <c r="F101" i="32"/>
  <c r="F136" i="32" s="1"/>
  <c r="G99" i="32"/>
  <c r="G134" i="32" s="1"/>
  <c r="H99" i="32"/>
  <c r="G74" i="32"/>
  <c r="H74" i="32"/>
  <c r="F74" i="32"/>
  <c r="G154" i="32"/>
  <c r="G153" i="32"/>
  <c r="G152" i="32"/>
  <c r="G150" i="32"/>
  <c r="G137" i="32"/>
  <c r="G169" i="32" s="1"/>
  <c r="G133" i="32"/>
  <c r="G165" i="32" s="1"/>
  <c r="G100" i="32"/>
  <c r="G135" i="32" s="1"/>
  <c r="G92" i="32"/>
  <c r="G91" i="32"/>
  <c r="G90" i="32"/>
  <c r="G89" i="32"/>
  <c r="G18" i="32"/>
  <c r="G17" i="32"/>
  <c r="G72" i="31"/>
  <c r="H72" i="31"/>
  <c r="F72" i="31"/>
  <c r="G77" i="31"/>
  <c r="G22" i="40" s="1"/>
  <c r="G76" i="31"/>
  <c r="G75" i="31"/>
  <c r="G71" i="31"/>
  <c r="G62" i="31"/>
  <c r="G63" i="31" s="1"/>
  <c r="G43" i="31"/>
  <c r="G17" i="31"/>
  <c r="G18" i="31" s="1"/>
  <c r="G95" i="30"/>
  <c r="H95" i="30"/>
  <c r="F95" i="30"/>
  <c r="G103" i="30"/>
  <c r="G102" i="30"/>
  <c r="G100" i="30" s="1"/>
  <c r="G101" i="30"/>
  <c r="G97" i="30"/>
  <c r="G89" i="30"/>
  <c r="G90" i="30"/>
  <c r="G68" i="30"/>
  <c r="G69" i="30" s="1"/>
  <c r="G55" i="30"/>
  <c r="G56" i="30" s="1"/>
  <c r="G47" i="30"/>
  <c r="G36" i="30"/>
  <c r="G28" i="30"/>
  <c r="G29" i="30" s="1"/>
  <c r="G17" i="30"/>
  <c r="G18" i="30"/>
  <c r="G64" i="29"/>
  <c r="H64" i="29"/>
  <c r="F64" i="29"/>
  <c r="G63" i="29"/>
  <c r="G62" i="29" s="1"/>
  <c r="G59" i="29"/>
  <c r="G57" i="29"/>
  <c r="G51" i="29"/>
  <c r="G30" i="29"/>
  <c r="G56" i="29" s="1"/>
  <c r="G28" i="29"/>
  <c r="G25" i="29"/>
  <c r="G19" i="29"/>
  <c r="G12" i="29"/>
  <c r="G86" i="28"/>
  <c r="F86" i="28"/>
  <c r="G85" i="28"/>
  <c r="H85" i="28"/>
  <c r="F85" i="28"/>
  <c r="H68" i="28"/>
  <c r="G68" i="28"/>
  <c r="G69" i="28" s="1"/>
  <c r="F68" i="28"/>
  <c r="F69" i="28" s="1"/>
  <c r="G93" i="28"/>
  <c r="G92" i="28"/>
  <c r="G91" i="28" s="1"/>
  <c r="G88" i="28"/>
  <c r="G80" i="28"/>
  <c r="G81" i="28" s="1"/>
  <c r="G40" i="28"/>
  <c r="G37" i="28"/>
  <c r="G29" i="28"/>
  <c r="F61" i="27"/>
  <c r="F62" i="27" s="1"/>
  <c r="H61" i="27"/>
  <c r="H62" i="27" s="1"/>
  <c r="G61" i="27"/>
  <c r="G62" i="27" s="1"/>
  <c r="G27" i="27"/>
  <c r="G28" i="27" s="1"/>
  <c r="H27" i="27"/>
  <c r="F27" i="27"/>
  <c r="F28" i="27" s="1"/>
  <c r="F42" i="26"/>
  <c r="F43" i="26" s="1"/>
  <c r="F76" i="26"/>
  <c r="H76" i="26"/>
  <c r="G76" i="26"/>
  <c r="G75" i="26"/>
  <c r="H75" i="26"/>
  <c r="F75" i="26"/>
  <c r="G63" i="26"/>
  <c r="H63" i="26"/>
  <c r="F63" i="26"/>
  <c r="G42" i="26"/>
  <c r="H42" i="26"/>
  <c r="G73" i="27"/>
  <c r="G72" i="27" s="1"/>
  <c r="G69" i="27"/>
  <c r="G68" i="27"/>
  <c r="G47" i="27"/>
  <c r="G48" i="27" s="1"/>
  <c r="G71" i="26"/>
  <c r="G15" i="40" s="1"/>
  <c r="F62" i="31"/>
  <c r="H62" i="31"/>
  <c r="F20" i="36"/>
  <c r="H20" i="36"/>
  <c r="F153" i="32"/>
  <c r="H153" i="32"/>
  <c r="F99" i="32"/>
  <c r="F134" i="32" s="1"/>
  <c r="F18" i="32"/>
  <c r="H18" i="32"/>
  <c r="F75" i="31"/>
  <c r="H75" i="31"/>
  <c r="F101" i="30"/>
  <c r="F100" i="30" s="1"/>
  <c r="H101" i="30"/>
  <c r="H28" i="30"/>
  <c r="F28" i="30"/>
  <c r="F29" i="30" s="1"/>
  <c r="F62" i="33"/>
  <c r="F60" i="33" s="1"/>
  <c r="H62" i="33"/>
  <c r="F152" i="32"/>
  <c r="H152" i="32"/>
  <c r="F76" i="31"/>
  <c r="H76" i="31"/>
  <c r="F92" i="28"/>
  <c r="H92" i="28"/>
  <c r="F27" i="35"/>
  <c r="F19" i="35"/>
  <c r="F20" i="35" s="1"/>
  <c r="H19" i="35"/>
  <c r="F31" i="35"/>
  <c r="H31" i="35"/>
  <c r="F36" i="33"/>
  <c r="H36" i="33"/>
  <c r="F47" i="27"/>
  <c r="F48" i="27" s="1"/>
  <c r="H47" i="27"/>
  <c r="F25" i="33"/>
  <c r="H25" i="33"/>
  <c r="F133" i="32"/>
  <c r="F165" i="32" s="1"/>
  <c r="H133" i="32"/>
  <c r="F90" i="32"/>
  <c r="H90" i="32"/>
  <c r="F137" i="32"/>
  <c r="F169" i="32" s="1"/>
  <c r="F100" i="32"/>
  <c r="F135" i="32" s="1"/>
  <c r="H137" i="32"/>
  <c r="H169" i="32" s="1"/>
  <c r="H100" i="32"/>
  <c r="H45" i="36"/>
  <c r="H73" i="36"/>
  <c r="H61" i="36"/>
  <c r="H62" i="36" s="1"/>
  <c r="F150" i="32"/>
  <c r="F17" i="32"/>
  <c r="F89" i="32"/>
  <c r="F92" i="32"/>
  <c r="F91" i="32"/>
  <c r="F43" i="31"/>
  <c r="F89" i="30"/>
  <c r="F90" i="30"/>
  <c r="F68" i="30"/>
  <c r="F69" i="30" s="1"/>
  <c r="F55" i="30"/>
  <c r="F56" i="30" s="1"/>
  <c r="F47" i="30"/>
  <c r="F36" i="30"/>
  <c r="F17" i="30"/>
  <c r="F18" i="30" s="1"/>
  <c r="F97" i="30"/>
  <c r="F102" i="30"/>
  <c r="F103" i="30"/>
  <c r="F45" i="36"/>
  <c r="F73" i="36"/>
  <c r="F74" i="36" s="1"/>
  <c r="F54" i="36"/>
  <c r="F55" i="36" s="1"/>
  <c r="F154" i="32"/>
  <c r="F51" i="29"/>
  <c r="F37" i="28"/>
  <c r="F80" i="28"/>
  <c r="F25" i="29"/>
  <c r="F19" i="29"/>
  <c r="H82" i="36"/>
  <c r="F61" i="36"/>
  <c r="F62" i="36" s="1"/>
  <c r="F82" i="36"/>
  <c r="F71" i="26"/>
  <c r="H37" i="28"/>
  <c r="H80" i="28"/>
  <c r="H17" i="30"/>
  <c r="H89" i="30"/>
  <c r="H68" i="30"/>
  <c r="H55" i="30"/>
  <c r="H47" i="30"/>
  <c r="H36" i="30"/>
  <c r="H97" i="30"/>
  <c r="H102" i="30"/>
  <c r="H103" i="30"/>
  <c r="H25" i="29"/>
  <c r="H19" i="29"/>
  <c r="H51" i="29"/>
  <c r="H89" i="32"/>
  <c r="H150" i="32"/>
  <c r="H17" i="32"/>
  <c r="H92" i="32"/>
  <c r="H91" i="32"/>
  <c r="H154" i="32"/>
  <c r="H43" i="31"/>
  <c r="H71" i="26"/>
  <c r="F40" i="28"/>
  <c r="F29" i="28"/>
  <c r="H40" i="28"/>
  <c r="H29" i="28"/>
  <c r="F88" i="28"/>
  <c r="H88" i="28"/>
  <c r="F93" i="28"/>
  <c r="F91" i="28" s="1"/>
  <c r="H93" i="28"/>
  <c r="F57" i="29"/>
  <c r="H57" i="29"/>
  <c r="F63" i="29"/>
  <c r="H63" i="29"/>
  <c r="F59" i="29"/>
  <c r="H59" i="29"/>
  <c r="F30" i="29"/>
  <c r="F28" i="29"/>
  <c r="F12" i="29"/>
  <c r="F50" i="36"/>
  <c r="H54" i="36"/>
  <c r="H50" i="36"/>
  <c r="H28" i="29"/>
  <c r="H12" i="29"/>
  <c r="F71" i="31"/>
  <c r="F66" i="31" s="1"/>
  <c r="H71" i="31"/>
  <c r="F77" i="31"/>
  <c r="H77" i="31"/>
  <c r="F74" i="27"/>
  <c r="F73" i="27"/>
  <c r="H73" i="27"/>
  <c r="F69" i="27"/>
  <c r="H69" i="27"/>
  <c r="F68" i="27"/>
  <c r="H68" i="27"/>
  <c r="H85" i="36"/>
  <c r="H81" i="36"/>
  <c r="H34" i="36"/>
  <c r="H41" i="35"/>
  <c r="H39" i="35"/>
  <c r="H43" i="34"/>
  <c r="H26" i="34"/>
  <c r="H63" i="33"/>
  <c r="H57" i="33"/>
  <c r="H19" i="33"/>
  <c r="H16" i="33"/>
  <c r="H17" i="31"/>
  <c r="F39" i="35"/>
  <c r="F81" i="36"/>
  <c r="F77" i="36" s="1"/>
  <c r="F85" i="36"/>
  <c r="F84" i="36" s="1"/>
  <c r="F63" i="33"/>
  <c r="F57" i="33"/>
  <c r="F53" i="33" s="1"/>
  <c r="F41" i="35"/>
  <c r="F17" i="31"/>
  <c r="F18" i="31" s="1"/>
  <c r="F16" i="33"/>
  <c r="F43" i="34"/>
  <c r="F26" i="34"/>
  <c r="F34" i="36"/>
  <c r="F19" i="33"/>
  <c r="G43" i="26"/>
  <c r="H37" i="29"/>
  <c r="G60" i="33"/>
  <c r="F14" i="40"/>
  <c r="G84" i="28"/>
  <c r="F84" i="28"/>
  <c r="G21" i="40" l="1"/>
  <c r="G66" i="31"/>
  <c r="F48" i="30"/>
  <c r="G48" i="30"/>
  <c r="H18" i="30"/>
  <c r="G13" i="40"/>
  <c r="F13" i="40"/>
  <c r="G41" i="28"/>
  <c r="F15" i="40"/>
  <c r="G67" i="26"/>
  <c r="F67" i="26"/>
  <c r="G55" i="29"/>
  <c r="G63" i="27"/>
  <c r="G64" i="27" s="1"/>
  <c r="H36" i="34"/>
  <c r="F37" i="35"/>
  <c r="H22" i="40"/>
  <c r="F41" i="28"/>
  <c r="F82" i="28" s="1"/>
  <c r="H69" i="30"/>
  <c r="F81" i="28"/>
  <c r="F46" i="36"/>
  <c r="F30" i="35"/>
  <c r="G65" i="27"/>
  <c r="G14" i="40"/>
  <c r="H28" i="27"/>
  <c r="H69" i="28"/>
  <c r="G52" i="29"/>
  <c r="F62" i="29"/>
  <c r="G50" i="33"/>
  <c r="G51" i="33" s="1"/>
  <c r="G36" i="34"/>
  <c r="G37" i="35"/>
  <c r="F65" i="27"/>
  <c r="F93" i="30"/>
  <c r="H29" i="30"/>
  <c r="G82" i="28"/>
  <c r="H18" i="31"/>
  <c r="H14" i="40"/>
  <c r="F22" i="40"/>
  <c r="H90" i="30"/>
  <c r="H74" i="36"/>
  <c r="F26" i="33"/>
  <c r="H20" i="35"/>
  <c r="F64" i="26"/>
  <c r="F65" i="26" s="1"/>
  <c r="G91" i="30"/>
  <c r="G92" i="30" s="1"/>
  <c r="G73" i="31"/>
  <c r="G33" i="34"/>
  <c r="G34" i="34" s="1"/>
  <c r="G35" i="34" s="1"/>
  <c r="F36" i="34"/>
  <c r="F35" i="34" s="1"/>
  <c r="F56" i="29"/>
  <c r="F55" i="29" s="1"/>
  <c r="G93" i="30"/>
  <c r="H27" i="35"/>
  <c r="H55" i="36"/>
  <c r="H81" i="28"/>
  <c r="H30" i="35"/>
  <c r="H43" i="26"/>
  <c r="G64" i="26"/>
  <c r="G30" i="35"/>
  <c r="F37" i="29"/>
  <c r="F38" i="29" s="1"/>
  <c r="G53" i="33"/>
  <c r="F72" i="27"/>
  <c r="H52" i="29"/>
  <c r="H56" i="30"/>
  <c r="F52" i="29"/>
  <c r="F91" i="30"/>
  <c r="F92" i="30" s="1"/>
  <c r="H48" i="27"/>
  <c r="F50" i="33"/>
  <c r="F51" i="33" s="1"/>
  <c r="H64" i="26"/>
  <c r="G37" i="29"/>
  <c r="G38" i="29" s="1"/>
  <c r="G77" i="36"/>
  <c r="H134" i="32"/>
  <c r="H135" i="32"/>
  <c r="G167" i="32"/>
  <c r="G19" i="40" s="1"/>
  <c r="H132" i="32"/>
  <c r="H165" i="32"/>
  <c r="G17" i="40"/>
  <c r="H136" i="32"/>
  <c r="H74" i="26"/>
  <c r="G65" i="26"/>
  <c r="G74" i="26"/>
  <c r="F74" i="26"/>
  <c r="H13" i="40"/>
  <c r="H67" i="26"/>
  <c r="F63" i="27"/>
  <c r="H72" i="27"/>
  <c r="H65" i="27"/>
  <c r="H15" i="40"/>
  <c r="H41" i="28"/>
  <c r="H91" i="28"/>
  <c r="H84" i="28"/>
  <c r="H55" i="29"/>
  <c r="H38" i="29"/>
  <c r="H62" i="29"/>
  <c r="H60" i="33"/>
  <c r="H50" i="33"/>
  <c r="H84" i="36"/>
  <c r="F75" i="36"/>
  <c r="H46" i="36"/>
  <c r="H77" i="36"/>
  <c r="H33" i="34"/>
  <c r="H48" i="30"/>
  <c r="H100" i="30"/>
  <c r="H93" i="30"/>
  <c r="H53" i="33"/>
  <c r="H26" i="33"/>
  <c r="F63" i="31"/>
  <c r="F64" i="31" s="1"/>
  <c r="H37" i="35"/>
  <c r="F28" i="35"/>
  <c r="G28" i="35"/>
  <c r="F73" i="31"/>
  <c r="G64" i="31"/>
  <c r="H63" i="31"/>
  <c r="H66" i="31"/>
  <c r="H73" i="31"/>
  <c r="G75" i="36"/>
  <c r="G29" i="35"/>
  <c r="F160" i="32"/>
  <c r="F21" i="40"/>
  <c r="F17" i="40"/>
  <c r="F131" i="32"/>
  <c r="F156" i="32" s="1"/>
  <c r="F157" i="32" s="1"/>
  <c r="F167" i="32"/>
  <c r="F19" i="40" s="1"/>
  <c r="G164" i="32"/>
  <c r="G16" i="40" s="1"/>
  <c r="F164" i="32"/>
  <c r="F16" i="40" s="1"/>
  <c r="G131" i="32"/>
  <c r="G156" i="32" s="1"/>
  <c r="G157" i="32" s="1"/>
  <c r="G160" i="32"/>
  <c r="H131" i="32"/>
  <c r="F168" i="32"/>
  <c r="G168" i="32"/>
  <c r="G20" i="40" s="1"/>
  <c r="H168" i="32"/>
  <c r="F53" i="29" l="1"/>
  <c r="G53" i="29"/>
  <c r="H65" i="26"/>
  <c r="G66" i="26"/>
  <c r="F54" i="29"/>
  <c r="F52" i="33"/>
  <c r="G52" i="33"/>
  <c r="G65" i="31"/>
  <c r="F76" i="36"/>
  <c r="H34" i="34"/>
  <c r="H53" i="29"/>
  <c r="H82" i="28"/>
  <c r="F159" i="32"/>
  <c r="F11" i="40" s="1"/>
  <c r="H28" i="35"/>
  <c r="F64" i="27"/>
  <c r="G76" i="36"/>
  <c r="F29" i="35"/>
  <c r="G54" i="29"/>
  <c r="F83" i="28"/>
  <c r="H64" i="31"/>
  <c r="H91" i="30"/>
  <c r="H75" i="36"/>
  <c r="H76" i="36" s="1"/>
  <c r="H63" i="27"/>
  <c r="G83" i="28"/>
  <c r="H160" i="32"/>
  <c r="H12" i="40" s="1"/>
  <c r="H164" i="32"/>
  <c r="H16" i="40" s="1"/>
  <c r="H156" i="32"/>
  <c r="H21" i="40"/>
  <c r="H167" i="32"/>
  <c r="H20" i="40"/>
  <c r="H17" i="40"/>
  <c r="F12" i="40"/>
  <c r="G159" i="32"/>
  <c r="G11" i="40" s="1"/>
  <c r="G12" i="40"/>
  <c r="H64" i="27"/>
  <c r="F66" i="26"/>
  <c r="H66" i="26"/>
  <c r="H83" i="28"/>
  <c r="H54" i="29"/>
  <c r="H51" i="33"/>
  <c r="H92" i="30"/>
  <c r="F65" i="31"/>
  <c r="F9" i="40"/>
  <c r="G9" i="40"/>
  <c r="H29" i="35"/>
  <c r="H65" i="31"/>
  <c r="G166" i="32"/>
  <c r="F20" i="40"/>
  <c r="F166" i="32"/>
  <c r="H159" i="32" l="1"/>
  <c r="H11" i="40" s="1"/>
  <c r="H166" i="32"/>
  <c r="H18" i="40" s="1"/>
  <c r="H157" i="32"/>
  <c r="H9" i="40" s="1"/>
  <c r="H52" i="33"/>
  <c r="H35" i="34"/>
  <c r="H19" i="40"/>
  <c r="G18" i="40"/>
  <c r="G158" i="32"/>
  <c r="G10" i="40" s="1"/>
  <c r="F18" i="40"/>
  <c r="F158" i="32"/>
  <c r="F10" i="40" s="1"/>
  <c r="H158" i="32" l="1"/>
  <c r="H10" i="40" s="1"/>
</calcChain>
</file>

<file path=xl/sharedStrings.xml><?xml version="1.0" encoding="utf-8"?>
<sst xmlns="http://schemas.openxmlformats.org/spreadsheetml/2006/main" count="3202" uniqueCount="1235">
  <si>
    <t>KT</t>
  </si>
  <si>
    <t>Likviduoti avarinius židinius</t>
  </si>
  <si>
    <t>SB</t>
  </si>
  <si>
    <t>14</t>
  </si>
  <si>
    <t>ES</t>
  </si>
  <si>
    <t>VB</t>
  </si>
  <si>
    <t>16</t>
  </si>
  <si>
    <t>17</t>
  </si>
  <si>
    <t>18</t>
  </si>
  <si>
    <t>15</t>
  </si>
  <si>
    <t>22</t>
  </si>
  <si>
    <t>PR</t>
  </si>
  <si>
    <t>SK</t>
  </si>
  <si>
    <t>21</t>
  </si>
  <si>
    <t>KPP</t>
  </si>
  <si>
    <t>SBVB</t>
  </si>
  <si>
    <t>KITOS LĖŠOS</t>
  </si>
  <si>
    <t>SAVIVALDYBĖS LĖŠOS</t>
  </si>
  <si>
    <t>13</t>
  </si>
  <si>
    <t>ĮP</t>
  </si>
  <si>
    <t>Rekonstruoti Kėdainių kultūros centrą</t>
  </si>
  <si>
    <t xml:space="preserve">Dalyvauti energinio efektyvumo didinimo daugiabučiuose namuose programoje, kompensuojant Savivaldybei priklausančių būstų renovacijos išlaidas </t>
  </si>
  <si>
    <t>Bendrojo ugdymo mokyklas lankančiųjų mokinių skaičius</t>
  </si>
  <si>
    <t>Teikti išmokas vaikams</t>
  </si>
  <si>
    <t xml:space="preserve">Organizuoti socialinės reabilitacijos paslaugų neįgaliesiems bendruomenėje projektų konkursus </t>
  </si>
  <si>
    <t>Organizuoti ir dalinai kompensuoti būsto pritaikymą neįgaliesiems</t>
  </si>
  <si>
    <t xml:space="preserve">Atlikti turto inventorizavimą, teisinę registraciją, parengti  dokumentus turto privatizavimui </t>
  </si>
  <si>
    <t>Remontuoti viešųjų ir biudžetinių įstaigų stogus</t>
  </si>
  <si>
    <t xml:space="preserve">Pritaikyti viešąją  infrastruktūrą  sveikatos gerinimo poreikiams </t>
  </si>
  <si>
    <t>Finansuotų projektų skaičius</t>
  </si>
  <si>
    <t>Asmenų gaunančių šalpos išmokas, skaičius</t>
  </si>
  <si>
    <t>Asmenų gaunančių išmokas vaikams, skaičius</t>
  </si>
  <si>
    <t>Neįgaliųjų, gavusių paslaugas skaičius</t>
  </si>
  <si>
    <t>Pritaikyti būstų neįgaliesiems skaičius</t>
  </si>
  <si>
    <t>Kompensuoti komunalines išlaidas neįgaliesiems</t>
  </si>
  <si>
    <t>Neįgaliųjų, gavusių kompensacijas skaičius</t>
  </si>
  <si>
    <t>Teikti kompensacijas ginkluoto pasipriešinimo dalyvių šeimoms, sovietinėje armijoje sužalotiems asmenims bei žuvusiųjų šeimoms</t>
  </si>
  <si>
    <t>Asmenų, gavusių kompensacijas skaičius</t>
  </si>
  <si>
    <t>Seniūnijų skaičius, kuriose įgyvendinamos želdynų ir želdinių apsaugos, tvarkymo, būklės stebėsenos, želdynų kūrimo, želdinių veisimo ir inventorizavimo priemones</t>
  </si>
  <si>
    <t>Vykdyti mobilizacijos administravimą</t>
  </si>
  <si>
    <t xml:space="preserve">Iš viso SB </t>
  </si>
  <si>
    <t>Iš viso ES</t>
  </si>
  <si>
    <t>Iš viso PR</t>
  </si>
  <si>
    <t>Iš viso AA</t>
  </si>
  <si>
    <t>Remontuoti biudžetinių įstaigų kiemus</t>
  </si>
  <si>
    <t>Įgyvendintų prevencinių priemonių skaičius</t>
  </si>
  <si>
    <t>Teikti ir administruoti socialines išmokas ir kompensacijas (būsto šildymo išlaidų, išlaidų šaltam bei nuotekoms ir išlaidų karštam vandeniui)</t>
  </si>
  <si>
    <t xml:space="preserve">Iš viso 01 uždaviniui </t>
  </si>
  <si>
    <t>Inventorizuotų nekilnojamojo turto objektų skaičius</t>
  </si>
  <si>
    <t xml:space="preserve">02 uždavinys. Užtikrinti inžinerinio aprūpinimo (vandentiekio, nuotekų tinklų ir kt.) sistemų atnaujinimą ir plėtrą </t>
  </si>
  <si>
    <t>Paklota vandentiekio ir nuotekų tinklų, m</t>
  </si>
  <si>
    <t xml:space="preserve">Iš viso 02 uždaviniui </t>
  </si>
  <si>
    <t xml:space="preserve">Iš viso 03 uždaviniui </t>
  </si>
  <si>
    <t xml:space="preserve">Iš viso 04 uždaviniui </t>
  </si>
  <si>
    <t xml:space="preserve">Gyvenviečių skaičius, kuriose atlikti drenažo remonto darbai </t>
  </si>
  <si>
    <t>Remontuotų objektų skaičius</t>
  </si>
  <si>
    <t xml:space="preserve">Iš viso 05 uždaviniui </t>
  </si>
  <si>
    <t>Seniūnijų skaičius, kuriose vykdyta gatvių apšvietimo tinklų priežiūra ir remontas</t>
  </si>
  <si>
    <t>Remontuotų biudžetinių įstaigų kiemų skaičius</t>
  </si>
  <si>
    <t>Atlikta numatytų darbų, proc.</t>
  </si>
  <si>
    <t>Pastatų, kurių stogai remontuoti, skaičius</t>
  </si>
  <si>
    <t xml:space="preserve">Įteiktas Metų medicinos darbuotojo apdovanojimas  </t>
  </si>
  <si>
    <t>Daugiabučių namų skaičius, dalyvaujančių energinio efektyvumo didinimo programoje (iš viso)</t>
  </si>
  <si>
    <t>Kastruotų bešeimininkių kačių skaičius</t>
  </si>
  <si>
    <t>Organizuoti Lietuvos Respublikos teisės aktuose numatytos paramos bei paslaugų asmenims ir šeimoms teikimą</t>
  </si>
  <si>
    <t>Vykdyti rinkodarinę Kėdainių LEZ veiklą, dalyvaujant verslo misijose, susitikimuose, parodose ir pan.</t>
  </si>
  <si>
    <t>Finansuoti ikimokyklinio ir priešmokyklinio ugdymo formų įvairoves</t>
  </si>
  <si>
    <t>Teikti socialinę globą asmenims su sunkia negalia</t>
  </si>
  <si>
    <t>Organizuoti  nemokamą socialiai remtinų vaikų maitinimą ikimokyklinėse įstaigose</t>
  </si>
  <si>
    <t>Kompensuoti nemokamo mokinių maitinimo kainą bendrojo lavinimo mokyklose</t>
  </si>
  <si>
    <t>Kompensuoti kelionės išlaidas už lengvatinį keleivių vežimą</t>
  </si>
  <si>
    <t>Teikti socialinę priežiūrą socialinės rizikos šeimoms</t>
  </si>
  <si>
    <t>Dengti kainų skirtumą gyventojams už šildymą</t>
  </si>
  <si>
    <t>Kompensuoti  karšto ir šalto vandens pardavimo kainą socialiai remtiniems  asmenims</t>
  </si>
  <si>
    <t>Užtikrinti paslaugų teikimą Kėdainių bendruomenės socialiniame centre</t>
  </si>
  <si>
    <t>Užtikrinti paslaugų teikimą Dotnuvos slaugos namuose</t>
  </si>
  <si>
    <t>Užtikrinti paslaugų teikimą Josvainių socialinio ir ugdymo centre</t>
  </si>
  <si>
    <t>Užtikrinti paslaugų teikimą Šėtos socialinio ir ugdymo centre</t>
  </si>
  <si>
    <t>Finansuoti kultūrinės veiklos projektus</t>
  </si>
  <si>
    <t>Teikti Krašto kultūros premiją</t>
  </si>
  <si>
    <t>Plėtoti tarptautinius kultūros mainus</t>
  </si>
  <si>
    <t>Finansuoti jaunimo veiklos projektus</t>
  </si>
  <si>
    <t>Parengti Nekilnojamųjų kultūros vertybių vertinimo medžiagą ir pristatyti nekilnojamojo kultūros paveldo vertinimo tarybai</t>
  </si>
  <si>
    <t>Įgyvendinti  prevencinės priemones, kuriomis siekiama išvengti medžiojamųjų gyvūnų daromos žalos miškui</t>
  </si>
  <si>
    <t>KT (FL)</t>
  </si>
  <si>
    <t>Organizuoti Savivaldybės kontrolės ir audito tarnybos veiklą</t>
  </si>
  <si>
    <t>Vykdyti gyventojų registrų tvarkymo ir duomenų valstybės registrui teikimo funkciją</t>
  </si>
  <si>
    <t>Tvarkyti archyvinius dokumentus</t>
  </si>
  <si>
    <t>Registruoti civilinės būklės aktus</t>
  </si>
  <si>
    <t>Organizuoti civilinę saugą</t>
  </si>
  <si>
    <t>Vykdyti valstybinės kalbos vartojimo ir taisyklingumo kontrolę</t>
  </si>
  <si>
    <t>Teikti pirminę teisinę pagalbą</t>
  </si>
  <si>
    <t>Teikti duomenis Valstybės suteiktos pagalbos registrui</t>
  </si>
  <si>
    <t>Vykdyti valstybinės žemės ir kito turto valdymo, naudojimo ir disponavimo juo patikėjimo teise, funkciją</t>
  </si>
  <si>
    <t>Grąžinti paskolas, skolas, palūkanas</t>
  </si>
  <si>
    <t>Dalyvauti Lietuvos savivaldybių asociacijos veikloje</t>
  </si>
  <si>
    <t>Dalyvauti Kauno regiono plėtros agentūros veikloje</t>
  </si>
  <si>
    <t xml:space="preserve">Įgyvendinti Aplinkos apsaugos rėmimo specialiosios programos finansuojamas priemones </t>
  </si>
  <si>
    <t>Gerinti aplinkos kokybę ir apsaugą</t>
  </si>
  <si>
    <t>Finansuotos medžiojamų gyvūnų daromos žalos prevencijos ir kitos priemonės (paraiškų sk.)</t>
  </si>
  <si>
    <t>Tinkamai tvarkyti komunalines atliekas, palaikyti tvarką ir švarą rajono bendrojo naudojimo teritorijose</t>
  </si>
  <si>
    <t>Priimtų tarybos sprendimų skaičius</t>
  </si>
  <si>
    <t>Duomenų teikimo skaičius</t>
  </si>
  <si>
    <t>Išduotų pažymų skaičius</t>
  </si>
  <si>
    <t>Užregistruota civilinės būklės aktų skaičius</t>
  </si>
  <si>
    <t>Atliktų patikrinimų (įmonių, įstaigų, organizacijų) skaičius</t>
  </si>
  <si>
    <t>Parengtų mobilizacijos planų skaičius</t>
  </si>
  <si>
    <t>Vykdyti jaunimo  teisių apsaugą</t>
  </si>
  <si>
    <t>Aktyvaus jaunimo dalis, proc. nuo bendro rajono jaunimo skaičiaus</t>
  </si>
  <si>
    <t>Suteiktos teisinės pagalbos atvejų skaičius</t>
  </si>
  <si>
    <t>Funkciją įgyvendinančių institucijų skaičius</t>
  </si>
  <si>
    <t>Užtikrinti finansavimą nenumatytoms išlaidoms dengti bei valdyti prisiimtus finansinius įsipareigojimus</t>
  </si>
  <si>
    <t>Fondo panaudojimo proc.</t>
  </si>
  <si>
    <t xml:space="preserve">Kompensuoti UAB "Kėdbusas" nuostolingus  maršrutus </t>
  </si>
  <si>
    <t>Patvirtintų pavėžėjimo išlaidų kompensavimas</t>
  </si>
  <si>
    <t>Plėtojant  dalykinius santykius ir ryšius su tarptautinėmis ir vietinėmis institucijomis bei organizacijomis, stiprinti rajono įvaizdį</t>
  </si>
  <si>
    <t>Paraiškų už papildomą bičių maitinimą skaičius</t>
  </si>
  <si>
    <t>Stiprinti savivaldybės institucijų ir verslo įmonių bendradarbiavimą rengiant, įgyvendinant bendrus projektus</t>
  </si>
  <si>
    <t>2</t>
  </si>
  <si>
    <t>Dengti išlaidas  už įsigytus produktus, mokinio reikmenis, administruoti socialinę paramą mokiniams</t>
  </si>
  <si>
    <t>Remontuoti objektus pagal administracijos direktoriaus įsakymus</t>
  </si>
  <si>
    <t xml:space="preserve">Organizuoti ir užtikrinti kultūros centrų ir jų skyrių veiklą </t>
  </si>
  <si>
    <t>Dalyvauti nekilnojamojo kultūros paveldo pažinimo sklaidos ir atgaivinimo programoje</t>
  </si>
  <si>
    <t>Rengti specialiuosius, detaliuosius, geodezinius planus bei  topografines nuotraukas</t>
  </si>
  <si>
    <t>Vaikų skaičius priešmokyklinio ugdymo grupėse</t>
  </si>
  <si>
    <t>Mokinių, kuriems skirti piniginiai prizai, skaičius</t>
  </si>
  <si>
    <t>Iš viso  tikslui</t>
  </si>
  <si>
    <r>
      <t>Savivaldybės biudžetas</t>
    </r>
    <r>
      <rPr>
        <b/>
        <sz val="10"/>
        <rFont val="Times New Roman"/>
        <family val="1"/>
        <charset val="186"/>
      </rPr>
      <t xml:space="preserve"> SB</t>
    </r>
  </si>
  <si>
    <r>
      <t xml:space="preserve">Aplinkos apsaugos rėmimo specialiosios programos lėšos </t>
    </r>
    <r>
      <rPr>
        <b/>
        <sz val="10"/>
        <rFont val="Times New Roman"/>
        <family val="1"/>
        <charset val="186"/>
      </rPr>
      <t>AA</t>
    </r>
  </si>
  <si>
    <r>
      <t xml:space="preserve">Iš pajamų už suteiktas paslaugas lėšos </t>
    </r>
    <r>
      <rPr>
        <b/>
        <sz val="10"/>
        <rFont val="Times New Roman"/>
        <family val="1"/>
        <charset val="186"/>
      </rPr>
      <t>ĮP</t>
    </r>
  </si>
  <si>
    <r>
      <t xml:space="preserve">Europos Sąjungos lėšos, užsienio fondų lėšos </t>
    </r>
    <r>
      <rPr>
        <b/>
        <sz val="10"/>
        <rFont val="Times New Roman"/>
        <family val="1"/>
        <charset val="186"/>
      </rPr>
      <t>ES</t>
    </r>
  </si>
  <si>
    <r>
      <t xml:space="preserve">Valstybės biudžeto lėšos </t>
    </r>
    <r>
      <rPr>
        <b/>
        <sz val="10"/>
        <rFont val="Times New Roman"/>
        <family val="1"/>
        <charset val="186"/>
      </rPr>
      <t>VB</t>
    </r>
  </si>
  <si>
    <r>
      <t>Skolintos lėšos</t>
    </r>
    <r>
      <rPr>
        <b/>
        <sz val="10"/>
        <rFont val="Times New Roman"/>
        <family val="1"/>
        <charset val="186"/>
      </rPr>
      <t xml:space="preserve"> SK</t>
    </r>
  </si>
  <si>
    <r>
      <t xml:space="preserve">Kelių priežiūros ir plėtros programos lėšos </t>
    </r>
    <r>
      <rPr>
        <b/>
        <sz val="10"/>
        <rFont val="Times New Roman"/>
        <family val="1"/>
        <charset val="186"/>
      </rPr>
      <t>KPP</t>
    </r>
  </si>
  <si>
    <r>
      <t xml:space="preserve">Privačios – investuotojų lėšos </t>
    </r>
    <r>
      <rPr>
        <b/>
        <sz val="10"/>
        <rFont val="Times New Roman"/>
        <family val="1"/>
        <charset val="186"/>
      </rPr>
      <t>PR</t>
    </r>
  </si>
  <si>
    <r>
      <t xml:space="preserve">Kiti finansavimo šaltiniai </t>
    </r>
    <r>
      <rPr>
        <b/>
        <sz val="10"/>
        <rFont val="Times New Roman"/>
        <family val="1"/>
        <charset val="186"/>
      </rPr>
      <t>KT</t>
    </r>
  </si>
  <si>
    <t>Visuomenės sveikatos biuro vykdomų priemonių / dalyvavusiųjų skaičius</t>
  </si>
  <si>
    <t>Iš viso  uždaviniui</t>
  </si>
  <si>
    <t>Asmenų, gaunančių socialinę pašalpą ir kompensacijas skaičius</t>
  </si>
  <si>
    <t>Mokinių, gaunančių nemokamą maitinimą, skaičius</t>
  </si>
  <si>
    <t>Mokinių gaunančių būtiniausius mokinio reikmenis skaičius</t>
  </si>
  <si>
    <t>Globojamų asmenų skaičius</t>
  </si>
  <si>
    <t>Vaikų, gaunančių nemokamą maitinimą skaičius</t>
  </si>
  <si>
    <t>Asmenų, gaunančių savivaldybės paramą, skaičius</t>
  </si>
  <si>
    <t>Parduotų su nuolaida bilietų skaičius (tūkst.)</t>
  </si>
  <si>
    <t>Socialinių darbuotojų darbui su socialinės rizikos šeimomis skaičius</t>
  </si>
  <si>
    <t>Asmenų, kuriems dengiamas kainų skirtumas, skaičius</t>
  </si>
  <si>
    <t>Asmenų, gaunančių kompensaciją, skaičius</t>
  </si>
  <si>
    <t>Asmenų gaunančių socialines paslaugas skaičius</t>
  </si>
  <si>
    <t>Užtikrinti paslaugų teikimą VšĮ "Gyvenimo namai sutrikusio intelekto asmenims"</t>
  </si>
  <si>
    <t>Finansuojamų projektų skaičius</t>
  </si>
  <si>
    <t>Išduotų leidinių skaičius per metus (tūkst.)</t>
  </si>
  <si>
    <t>Užtikrinti efektyvią Kėdainių krašto muziejaus veiklą</t>
  </si>
  <si>
    <t>Muziejaus lankytojų skaičius (tūkst.)</t>
  </si>
  <si>
    <t>Sudaryti sąlygas kultūros plėtrai rajone</t>
  </si>
  <si>
    <t>Suorganizuotų renginių skaičius</t>
  </si>
  <si>
    <t>Finansuotų  projektų skaičius</t>
  </si>
  <si>
    <t>Kultūros premijos laureatų skaičius</t>
  </si>
  <si>
    <t>Įgyvendintų programos priemonių skaičius</t>
  </si>
  <si>
    <t>Įgyvendinti priemones, finansuojamas iš Savivaldybės administracijos direktoriaus rezervo</t>
  </si>
  <si>
    <t xml:space="preserve">Įgyvendinti priemones, finansuojamas iš Savivaldybės mero fondo </t>
  </si>
  <si>
    <t>Finansavimo šaltinis</t>
  </si>
  <si>
    <t>Programos tikslo kodas</t>
  </si>
  <si>
    <t>Uždavinio kodas</t>
  </si>
  <si>
    <t>Priemonės kodas</t>
  </si>
  <si>
    <t>Priemonės  pavadinimas</t>
  </si>
  <si>
    <t>Vertinimo kriterijai</t>
  </si>
  <si>
    <t>Pavadinimas</t>
  </si>
  <si>
    <t>Iš viso uždaviniui</t>
  </si>
  <si>
    <t>Iš viso tikslui</t>
  </si>
  <si>
    <t>Iš viso programai</t>
  </si>
  <si>
    <t>Finansavimo šaltiniai</t>
  </si>
  <si>
    <t xml:space="preserve">Finansuoti prevencinę programą „Saugios aplinkos kūrimas ir bendruomenės teisėtvarkos kūrimas" </t>
  </si>
  <si>
    <t xml:space="preserve">Organizuoti valstybinių, profesinių švenčių, atmintinų dienų minėjimus, įvairius renginius bendruomenės poreikiams tenkinti </t>
  </si>
  <si>
    <t>Eksploatuoti, prižiūrėti ir remontuoti gatvių apšvietimo tinklus seniūnijose</t>
  </si>
  <si>
    <t>Įgyvendinti želdynų ir želdinių apsaugos, tvarkymo, būklės stebėsenos, želdynų kūrimo, želdinių veisimo ir inventorizavimo priemones</t>
  </si>
  <si>
    <t>01</t>
  </si>
  <si>
    <t>02</t>
  </si>
  <si>
    <t>03</t>
  </si>
  <si>
    <t>04</t>
  </si>
  <si>
    <t>05</t>
  </si>
  <si>
    <t>06</t>
  </si>
  <si>
    <t>07</t>
  </si>
  <si>
    <t>08</t>
  </si>
  <si>
    <t>09</t>
  </si>
  <si>
    <t>10</t>
  </si>
  <si>
    <t>11</t>
  </si>
  <si>
    <t>12</t>
  </si>
  <si>
    <t>AA</t>
  </si>
  <si>
    <t>Iš viso 01 tikslui</t>
  </si>
  <si>
    <t xml:space="preserve">Suprojektuoti ir įrengti inžinerinius tinklus Kėdainių miesto vakariniame kvartale </t>
  </si>
  <si>
    <t>iš jų:</t>
  </si>
  <si>
    <t>Atnaujinti Lietuvos sporto universiteto Kėdainių  „Aušros“ progimnaziją, kuriant modernias ir saugias erdves</t>
  </si>
  <si>
    <t>Kompensuoti būsto nuomos ar išperkamosios būsto nuomos mokesčių dalį</t>
  </si>
  <si>
    <t>Įgyvendinti neformaliojo suaugusiųjų švietimo ir tęstinio mokymosi veiksmų planą</t>
  </si>
  <si>
    <t>Pritaikyti Kėdainių miesto Šėtos g. 93 namą socialinio būsto paskirčiai</t>
  </si>
  <si>
    <t>Remontuoti Evangelikų reformatų bažnyčią ir varpinę</t>
  </si>
  <si>
    <t>Atnaujinti Kėdainių rajono teritorijos bendrąjį planą</t>
  </si>
  <si>
    <t>Iš viso VB</t>
  </si>
  <si>
    <t>Išplėsti  buitinių  nuotekų tinklus Labūnavos gyvenvietėje, Nevėžio g, ir Vainikų g.</t>
  </si>
  <si>
    <t>Įgyvendinti aplinkos kokybės gerinimo ir apsaugos priemones</t>
  </si>
  <si>
    <t>Gerinti Kėdainių rajono savivaldybėje teikiamų paslaugų ir asmenų aptarnavimo kokybę</t>
  </si>
  <si>
    <t>Finansuoti  konkursą  "Gražiausiai tvarkoma aplinka"</t>
  </si>
  <si>
    <t>Gerinti hidrotechninių statinių ir kitų melioracijos sistemų būklę</t>
  </si>
  <si>
    <t>1/              600</t>
  </si>
  <si>
    <t>Sudaryti sąlygas bendruomeninių organizacijų veiklai</t>
  </si>
  <si>
    <t>Rekonstruoti ir plėsti Kėdainių miesto paviršinių nuotekų tinklus</t>
  </si>
  <si>
    <t xml:space="preserve">Plėsti vandentiekio ir buitinių nuotekų tinklus Kalnaberžės kaime </t>
  </si>
  <si>
    <t xml:space="preserve">Įrengti ir išplėsti vandentiekio ir buitinių nuotekų tinklus Surviliškio kaime </t>
  </si>
  <si>
    <r>
      <t xml:space="preserve">Valstybės biudžeto specialiosios tikslinės dotacijos lėšos </t>
    </r>
    <r>
      <rPr>
        <b/>
        <sz val="10"/>
        <rFont val="Times New Roman"/>
        <family val="1"/>
        <charset val="186"/>
      </rPr>
      <t>SBVB</t>
    </r>
  </si>
  <si>
    <t>Gerinti socialines paslaugas teikiančių įstaigų ir socialinio būsto infrastruktūrą</t>
  </si>
  <si>
    <t>Asmenų, gavusių būsto nuomos ar išperkamosios būsto nuomos mokesčių dalies kompensaciją, skaičius iš bendro asmenų, turinčių teisę į paramą būstui išsinuomoti ir įrašytų  į sąrašus, skaičiaus, proc.</t>
  </si>
  <si>
    <t xml:space="preserve">Metodininkų, besirūpinančių sportine veikla seniūnijose, skaičius </t>
  </si>
  <si>
    <t>Organizuotų tarptautinių mainų skaičius</t>
  </si>
  <si>
    <t>1/0</t>
  </si>
  <si>
    <t>Atlikta einamaisiais metais numatytų darbų, proc.</t>
  </si>
  <si>
    <t>Parengtų specialiųjų, detaliųjų, geodezinių planų skaičius</t>
  </si>
  <si>
    <t>Objektų skaičius, kuriuose likviduoti avariniai židiniai</t>
  </si>
  <si>
    <t>Įrengta inžinerinių tinklų, m</t>
  </si>
  <si>
    <t>Lėšų dalis, tenkanti Miesto seniūnijos kelių  ir gatvių tvarkymui, plėtojimui nuo bendros Kelių priežiūros ir plėtros programos lėšų, proc.</t>
  </si>
  <si>
    <t>Lėšų dalis, tenkanti rajono kaimiškųjų seniūnijų kelių  ir gatvių tvarkymui, plėtojimui nuo bendros Kelių priežiūros ir plėtros programos lėšų, proc.</t>
  </si>
  <si>
    <t>1</t>
  </si>
  <si>
    <t>Rekonstruotos gatvės dalis, m</t>
  </si>
  <si>
    <t>5</t>
  </si>
  <si>
    <t>Kompleksiškai atnaujintų kvartalų skaičius</t>
  </si>
  <si>
    <t xml:space="preserve"> Vykdyti žalos aplinkai prevenciją</t>
  </si>
  <si>
    <t xml:space="preserve">Iš viso uždaviniui </t>
  </si>
  <si>
    <t>Atnaujintų rajono teritorijos bendrųjų planų skaičius</t>
  </si>
  <si>
    <t>Likviduotų apleistų bešeimininkių pastatų skaičius</t>
  </si>
  <si>
    <t>Įgyvendintų priemonių skaičius</t>
  </si>
  <si>
    <t>Prenumeruojamų leidinių skaičius</t>
  </si>
  <si>
    <t>Išrinktų gražiausiai besitvarkančių aplinką savininkų skaičius</t>
  </si>
  <si>
    <t>Surinktų atliekų (bendras) kiekis, tūkst. t.</t>
  </si>
  <si>
    <t>Remontuojamų, prižiūrimų melioracijos griovių ilgis, km</t>
  </si>
  <si>
    <t>Organizuoti savivaldybės veiklą vadovaujantis šiuolaikiniais vadybos principais, tobulinti darbuotojų kompetenciją</t>
  </si>
  <si>
    <t>Įgyvendinta projekto veiklų, proc.</t>
  </si>
  <si>
    <t>Atnaujintų viešosios paskirties pastatų skaičius</t>
  </si>
  <si>
    <t>Finansuotų bendruomeninių organizacijų skaičius</t>
  </si>
  <si>
    <t>Įgyvendinta einamaisiais metais numatomų atlikti projekto veiklų proc.</t>
  </si>
  <si>
    <t>Atnaujintų/įrengtų vaikų sporto ir žaidimų aikštelių skaičius</t>
  </si>
  <si>
    <t xml:space="preserve">Parengtos techninės dokumentacijos skaičius </t>
  </si>
  <si>
    <t>Socialinio būsto paskirčiai pritaikytų butų skaičius</t>
  </si>
  <si>
    <t>Brandos egzaminus laikančiųjų skaičius</t>
  </si>
  <si>
    <t>Įteiktų apdovanojimų skaičius</t>
  </si>
  <si>
    <r>
      <t>Savivaldybės biudžetas</t>
    </r>
    <r>
      <rPr>
        <b/>
        <sz val="10"/>
        <rFont val="Times New Roman"/>
        <family val="1"/>
      </rPr>
      <t xml:space="preserve"> SB</t>
    </r>
  </si>
  <si>
    <r>
      <t xml:space="preserve">Valstybės biudžeto specialiosios tikslinės dotacijos lėšos </t>
    </r>
    <r>
      <rPr>
        <b/>
        <sz val="10"/>
        <rFont val="Times New Roman"/>
        <family val="1"/>
      </rPr>
      <t>SBVB</t>
    </r>
  </si>
  <si>
    <r>
      <t xml:space="preserve">Aplinkos apsaugos rėmimo specialiosios programos lėšos </t>
    </r>
    <r>
      <rPr>
        <b/>
        <sz val="10"/>
        <rFont val="Times New Roman"/>
        <family val="1"/>
      </rPr>
      <t>AA</t>
    </r>
  </si>
  <si>
    <r>
      <t xml:space="preserve">Iš pajamų už suteiktas paslaugas lėšos </t>
    </r>
    <r>
      <rPr>
        <b/>
        <sz val="10"/>
        <rFont val="Times New Roman"/>
        <family val="1"/>
      </rPr>
      <t>ĮP</t>
    </r>
  </si>
  <si>
    <r>
      <t>Skolintos lėšos</t>
    </r>
    <r>
      <rPr>
        <b/>
        <sz val="10"/>
        <rFont val="Times New Roman"/>
        <family val="1"/>
      </rPr>
      <t xml:space="preserve"> SK</t>
    </r>
  </si>
  <si>
    <r>
      <t xml:space="preserve">Kelių priežiūros ir plėtros programos lėšos </t>
    </r>
    <r>
      <rPr>
        <b/>
        <sz val="10"/>
        <rFont val="Times New Roman"/>
        <family val="1"/>
      </rPr>
      <t>KPP</t>
    </r>
  </si>
  <si>
    <r>
      <t xml:space="preserve">Europos Sąjungos lėšos, užsienio fondų lėšos </t>
    </r>
    <r>
      <rPr>
        <b/>
        <sz val="10"/>
        <rFont val="Times New Roman"/>
        <family val="1"/>
      </rPr>
      <t>ES</t>
    </r>
  </si>
  <si>
    <r>
      <t xml:space="preserve">Valstybės biudžeto lėšos </t>
    </r>
    <r>
      <rPr>
        <b/>
        <sz val="10"/>
        <rFont val="Times New Roman"/>
        <family val="1"/>
      </rPr>
      <t>VB</t>
    </r>
  </si>
  <si>
    <r>
      <t xml:space="preserve">Privačios – investuotojų lėšos </t>
    </r>
    <r>
      <rPr>
        <b/>
        <sz val="10"/>
        <rFont val="Times New Roman"/>
        <family val="1"/>
      </rPr>
      <t>PR</t>
    </r>
  </si>
  <si>
    <r>
      <t xml:space="preserve">Kiti finansavimo šaltiniai </t>
    </r>
    <r>
      <rPr>
        <b/>
        <sz val="10"/>
        <rFont val="Times New Roman"/>
        <family val="1"/>
      </rPr>
      <t>KT</t>
    </r>
  </si>
  <si>
    <t>Įstaigų skaičius, kuriose atlikti remonto darbai</t>
  </si>
  <si>
    <t>Įgyvendinamų programų skaičius</t>
  </si>
  <si>
    <t>Savivaldybei patikėjimo teise perduotų valstybinės žemės sklypų skaičius</t>
  </si>
  <si>
    <t>Kuruojamų švietimo įstaigų skaičius</t>
  </si>
  <si>
    <t>Įsigytos įrangos skaičius/ atliktų ortopedų-traumatologų ir urologų atliktų operacijų skaičius</t>
  </si>
  <si>
    <t>Finansuoti Atvirųjų jaunimo erdvių veiklos projektus</t>
  </si>
  <si>
    <t>Programų, kuriose dalyvauja Savivaldybė, skaičius</t>
  </si>
  <si>
    <t>Objektų, pritaikytų neįgaliųjų poreikiams, skaičius</t>
  </si>
  <si>
    <t>Iš viso KPP</t>
  </si>
  <si>
    <t xml:space="preserve">Užtikrinti socialinio būsto fondo plėtrą Kėdainiuose </t>
  </si>
  <si>
    <t>Įsigytų socialinės paskirties butų skaičius</t>
  </si>
  <si>
    <t>Skaičius objektų, esančių Kultūros vertybių registre, kuriems bus tikslinami duomenys ir skaičius objektų, kurie planuojami įrašyti į Kultūros vertybių registrą</t>
  </si>
  <si>
    <t xml:space="preserve">Koncertinius kostiumų komplektus/instrumentus atsinaujinusių kolektyvų skaičius </t>
  </si>
  <si>
    <t>Rekonstruotų/naujai paklotų vandentiekio ir nuotekų tinklų, km</t>
  </si>
  <si>
    <t>Įgyvendinamų programų/priemonių/renginių skaičius</t>
  </si>
  <si>
    <t>Atnaujinti ir plėsti komunalinių atliekų tvarkymo infrastruktūrą Kėdainių rajono savivaldybėje</t>
  </si>
  <si>
    <t>Rekonstruoti Krakių mstl. Laisvės aikštę</t>
  </si>
  <si>
    <t>Rekonstruotų aikščių skaičius</t>
  </si>
  <si>
    <t>Įgyvendinamų priemonių skaičius</t>
  </si>
  <si>
    <t>Teikti Metų mokytojo apdovanojimą</t>
  </si>
  <si>
    <t>Teikti Metų medicinos darbuotojo apdovanojimą</t>
  </si>
  <si>
    <t>Teikti Metų socialinio darbuotojo apdovanojimą</t>
  </si>
  <si>
    <t>Atnaujintų/parengtų turizmo maršrutų skaičius</t>
  </si>
  <si>
    <t>Parodų, mugių, kuriuose dalyvauta, skaičius</t>
  </si>
  <si>
    <t>~200</t>
  </si>
  <si>
    <t>01.01</t>
  </si>
  <si>
    <t>01.02</t>
  </si>
  <si>
    <t>01.03</t>
  </si>
  <si>
    <t>tūkst. Eur</t>
  </si>
  <si>
    <t>Vykdyti neformaliojo vaikų švietimo programas</t>
  </si>
  <si>
    <t>Savanorių ugniagesių veikloje dalyvaujančių gyventojų skaičius</t>
  </si>
  <si>
    <t>Peržiūrėti neveiksniais pripažintų asmenų būklę</t>
  </si>
  <si>
    <t>Įteiktas Metų socialinio darbuotojo apdovanojimas</t>
  </si>
  <si>
    <t>Suorganizuotų renginių, edukacinių pamokų  muziejuje ir jo skyriuose  skaičius</t>
  </si>
  <si>
    <t>Finansuoti Kėdainių rajono vietos veiklos grupės teritorijos vietos plėtros 2015-2023 m. strategijos įgyvendinimą</t>
  </si>
  <si>
    <t>Atnaujinti Krakių miestelio kultūros centrą, pritaikant jį kaimo bendruomenės poreikiams</t>
  </si>
  <si>
    <t>01.04</t>
  </si>
  <si>
    <t>Paslaugas gavusių asmenų skaičius</t>
  </si>
  <si>
    <t>Sportuojančių vaikų skaičius</t>
  </si>
  <si>
    <t>Apsilankymų bibliotekose skaičius (tūkst. kartų)</t>
  </si>
  <si>
    <t>Sutvarkyti atvirais kasiniais pažeistas žemes Kėdainių rajone</t>
  </si>
  <si>
    <t xml:space="preserve"> Visuomenės sveikatos rėmimo specialiosios programos įgyvendinimas, proc.</t>
  </si>
  <si>
    <t>Atnaujinti Dotnuvos seniūnijos Akademijos miestelio visuomeninės paskirties pastatą, pritaikant jį kaimo bendruomenės poreikiams</t>
  </si>
  <si>
    <t>Įsigytos  įrangos skaičius (lizingas)/atliktų tyrimų ir paslaugų  sk.</t>
  </si>
  <si>
    <t xml:space="preserve">Užtikrinti efektyvią VšĮ Kėdainių turizmo ir verslo informacijos centro veiklą turizmo srityje </t>
  </si>
  <si>
    <t>Įgyvendinti Kėdainių rajono savivaldybės bažnyčių rėmimo programą</t>
  </si>
  <si>
    <t>Einamaisiais metais numatomų atlikti tyrinėjimų</t>
  </si>
  <si>
    <t>Remontuoti Minareto fasadą</t>
  </si>
  <si>
    <t>Atnaujinti Kėdainių miesto teritorijos bendrąjį planą</t>
  </si>
  <si>
    <t>Įrengti dviračių takus dešiniuoju Nevėžio upės krantu ties Tilto, Č. Milošo gatvėmis Kėdainių mieste</t>
  </si>
  <si>
    <t>Pastatytų įrenginių skaičius</t>
  </si>
  <si>
    <t>Įrengti gatves Kėdainių miesto II Janušavoje (Janušavos g., Gluosnių g.)</t>
  </si>
  <si>
    <t>Atnaujintos ir E. Sveikatos IS funkcionalumui pritaikytos įrangos skaičius</t>
  </si>
  <si>
    <t xml:space="preserve">Pacientų, patenkintų pirminės asmens sveikatos priežiūros paslaugų kokybe, skaičiaus didėjimas (proc.). </t>
  </si>
  <si>
    <t xml:space="preserve">Rekultivuotų atvirais kasiniais pažeistų žemių skaičius </t>
  </si>
  <si>
    <t>Finansuoti rajono savivaldybės renginius ir kultūrines iniciatyvas</t>
  </si>
  <si>
    <t>Teikti Česlavo Milošo premiją</t>
  </si>
  <si>
    <t xml:space="preserve">Rengti infrastruktūros objektų tvarkymo investicinius projektus, paraiškas, kitą techninę dokumentaciją  Europos Sąjungos fondų paramai gauti </t>
  </si>
  <si>
    <t>Asmenų, kurių neveiksnumas peržiūrėtas, skaičius</t>
  </si>
  <si>
    <t>Užtikrinti informacinių technologijų plėtrą savivaldybės administracijoje, kelti elektroninių paslaugų brandos lygį, naudoti elektroninį parašą</t>
  </si>
  <si>
    <t>01 ŠVIETIMAS IR UGDYMAS</t>
  </si>
  <si>
    <t>02 SVEIKATOS APSAUGA</t>
  </si>
  <si>
    <t>Gerinti pirminės asmens sveikatos priežiūros paslaugų teikimo prieinamumą tuberkuliozės srityje</t>
  </si>
  <si>
    <t>03 SOCIALINĖS APSAUGOS PLĖTOJIMAS</t>
  </si>
  <si>
    <t>05 KULTŪROS VEIKLOS PLĖTRA</t>
  </si>
  <si>
    <t>08 APLINKOS APSAUGA</t>
  </si>
  <si>
    <t>09 ŽEMĖS ŪKIO PLĖTRA IR MELIORACIJA</t>
  </si>
  <si>
    <t>10 PARAMA VERSLUI IR VERSLO PLĖTRA</t>
  </si>
  <si>
    <t>11 SAVIVALDYBĖS VALDYMO TOBULINIMAS</t>
  </si>
  <si>
    <t>06 KULTŪROS PAVELDO IŠSAUGOJIMAS, TURIZMO SKATINIMAS IR VYSTYMAS</t>
  </si>
  <si>
    <t>07 INFRASTRUKTŪROS OBJEKTŲ PRIEŽIŪRA IR PLĖTRA</t>
  </si>
  <si>
    <t>Parengtų projektinių pasiūlymų, paraiškų skaičius</t>
  </si>
  <si>
    <t>Parengta techninė dokumentacija /Paklota nuotekų tinklų, m</t>
  </si>
  <si>
    <t>350</t>
  </si>
  <si>
    <t>Organizuoti  socialinės paramos ir paslaugų teikimą Lietuvos Respublikos įstatymuose nenumatytais atvejais</t>
  </si>
  <si>
    <t xml:space="preserve">Įrengti pėsčiųjų ir dviračių takus Pramonės g. Kėdainių mieste  </t>
  </si>
  <si>
    <t>Paklota/rekonstruota paviršinių  nuotekų tinklų, km</t>
  </si>
  <si>
    <t>Pakeistų atramų/šviestuvų skaičius</t>
  </si>
  <si>
    <t>1/100</t>
  </si>
  <si>
    <t>Kompleksiškai atnaujinti daugiabučių namų kvartalus (II etapas)</t>
  </si>
  <si>
    <t>Kompleksiškai atnaujinti daugiabučių namų kvartalus (I etapas)</t>
  </si>
  <si>
    <t xml:space="preserve">Įgyvendinti projektą "Kėdainių miesto A. Kanapinsko, P. Lukšio, Mindaugo, Pavasario ir Žemaitės gatvių rekonstrukcija"     </t>
  </si>
  <si>
    <t>IŠ VISO PROGRAMOMS</t>
  </si>
  <si>
    <t>Teikti savivaldybės paramą neįgaliesiems, senyvo amžiaus asmenims, vaikams ir daugiavaikėms, skurdžiai gyvenančioms, nuo stichinių nelaimių nukentėjusioms šeimoms, pirkti socialines paslaugas</t>
  </si>
  <si>
    <t>Užtikrinti stacionarių ir nestacionarių socialinių paslaugų teikimą Kėdainių pagalbos šeimai centre</t>
  </si>
  <si>
    <t>Tikslinių grupių asmenys, kurie dalyvavo informavimo, švietimo ir mokymo renginiuose bei sveikatos raštingumą didinančiose veiklose</t>
  </si>
  <si>
    <t xml:space="preserve">Remontuoti savivaldybės ir socialinį būstą </t>
  </si>
  <si>
    <t xml:space="preserve">Rengti nekilnojamųjų kultūros paveldo objektų, vietovių  individualius apsaugos reglamentus </t>
  </si>
  <si>
    <t>Objektų skaičius, kuriems parengti individualūs apsaugos reglamentai</t>
  </si>
  <si>
    <t>Ekspertuotų projektų skaičius</t>
  </si>
  <si>
    <t>Tvarkomų objektų skaičius</t>
  </si>
  <si>
    <t>Asmenų, kuriems suteiktos paslaugos skaičius</t>
  </si>
  <si>
    <t>Viešąsias sveikatos priežiūros paslaugas teikiančių įstaigų, kuriose pagerinta paslaugų teikimo infrastruktūra, skaičius / Gyventojų, pasinaudojusių pagerintomis paslaugomis, skaičius tūkst.</t>
  </si>
  <si>
    <t>Rekonstruoti/įrengti/modernizuoti Kėdainių rajono gatvių apšvietimą</t>
  </si>
  <si>
    <t>27</t>
  </si>
  <si>
    <t>Parengtų  planų skaičius</t>
  </si>
  <si>
    <t>33</t>
  </si>
  <si>
    <t>Tobulinti Kėdainių sporto centro infrastruktūrą (Parko g. 4, Vilainiai)</t>
  </si>
  <si>
    <t>Organizuoti paslaugos pirkimą Gyvūnų globos organizacijų rengiamų bešeimininkių kačių kastravimo programų įgyvendinimui</t>
  </si>
  <si>
    <t>Įgyvendinti projektą "Sveikos gyvensenos skatinimas Kėdainių rajone"</t>
  </si>
  <si>
    <t>Remti bendruomenių veiklą savivaldybėje</t>
  </si>
  <si>
    <t>Įregistruotų žemės ūkio valdų skaičius (įregistravimas, išregistravimas, kasmetinis duomenų atnaujinimas)</t>
  </si>
  <si>
    <t>Paramos už žemės ūkio naudmenas ir kitus plotus bei gyvulius priimtų paraiškų skaičius (pasėlių deklaracijos pildymas, deklaruojamų laukų įbraižymas, duomenų keitimas, pasikeitusių KŽS ribų aprašymas)</t>
  </si>
  <si>
    <t>Prašymų dėl medžiojamųjų gyvūnų padarytos žalos nustatymo skaičius (pasėliams, miškui padarytos žalos įvertinimas vietoje ir apžiūros aktų surašymas, sprendimų paruošimas)</t>
  </si>
  <si>
    <t>Pateiktų paraiškų dalies draudimo įmokų kompensacijai gauti skaičius (augalų draudimas nuo nepalankių oro sąlygų; paraiškų priėmimas, duomenų sutikrinimas, kompensuojamos sumos apskaičiavimas, duomenų suvedimas į ŽŪMIS ir KOTIS)</t>
  </si>
  <si>
    <t>Paramos paraiškų pagal Lietuvos kaimo plėtros 2014–2020 metų programos priemonės „Rizikos valdymas“ veiklos srities ,,Pasėlių, gyvūnų ir augalų draudimo įmokos“, susijusios su pasėlių ir augalų, ūkinių gyvūnų draudimo įmokų kompensavimu skaičius</t>
  </si>
  <si>
    <t>Pieno gamybos ir realizavimo metinių deklaracijų skaičius</t>
  </si>
  <si>
    <t>Aptarnaujamos žemės ūkio technikos, įregistruotos rajone, skaičius</t>
  </si>
  <si>
    <t>Atliktų techninių apžiūrų skaičius</t>
  </si>
  <si>
    <t>Įgyvendinti Kėdainių rajono savivaldybės užimtumo didinimo programą</t>
  </si>
  <si>
    <t>Apmokėti Europos Sąjungos projektų,  kuriems taikomas apmokėjimas kompensavimo būdu, išlaidas</t>
  </si>
  <si>
    <t>Kompleksiškai sutvarkyti Kėdainių Sinagogą (Smilgos g. 5A, Kėdainiai), pritaikant kultūrinėms bei kitoms reikmėms</t>
  </si>
  <si>
    <t>Įrengtų/atnaujintų dviračių/pėsčiųjų takų, km</t>
  </si>
  <si>
    <t xml:space="preserve">Suteiktų dantų protezavimo paslaugų, finansuojamų savivaldybės biudžeto lėšomis, skaičius </t>
  </si>
  <si>
    <t>Vykdyti VšĮ Kėdainių ligoninės dantų protezavimo  programą</t>
  </si>
  <si>
    <t>Vaikų skaičius ikimokyklinio ugdymo grupėse</t>
  </si>
  <si>
    <t>Nelankančių bendrojo ugdymo mokyklų vaikų iki 16 metų skaičius</t>
  </si>
  <si>
    <t>Atliktų echoskopijų skaičius per metus</t>
  </si>
  <si>
    <t xml:space="preserve">Didinti pirminės asmens sveikatos priežiūros veiklos efektyvumą VšĮ Kėdainių pirminės sveikatos priežiūros centre </t>
  </si>
  <si>
    <t>Asmenų, kuriems suteiktos paslaugos, skaičius</t>
  </si>
  <si>
    <t>Aktualizuotų objektų skaičius</t>
  </si>
  <si>
    <t>Finansuoti inžinerines paslaugas, darbus ir įrengimus</t>
  </si>
  <si>
    <t>Teikti kvalifikuotą švietimo pagalbą mokiniui, mokytojui, mokyklai</t>
  </si>
  <si>
    <t>2250/  42000</t>
  </si>
  <si>
    <t xml:space="preserve">Tuberkulioze sergančių pacientų, kuriems buvo suteiktos socialinės paramos priemonės tuberkuliozės gydymo metu </t>
  </si>
  <si>
    <t>Atnaujintų grupių skaičius / viešojo pastato plotas, kuriame įgyvendintos pastato išorės energijos efektyvumo priemonės, m2</t>
  </si>
  <si>
    <t>Suremontuotų pastatų skaičius /  gyventojų, pasinaudojusių geresne infrastruktūra, skaičius tūkst.</t>
  </si>
  <si>
    <t>1 / 841</t>
  </si>
  <si>
    <t>IT įranga, baldais aprūpintų filialų skaičius</t>
  </si>
  <si>
    <t>Įsigytos įrangos skaičius/atliktų ultragarsinių tyrimų sk.</t>
  </si>
  <si>
    <t>Diegti energetinį efektyvumą didinančias priemones  Krakių kultūros centre</t>
  </si>
  <si>
    <t>01.05</t>
  </si>
  <si>
    <t xml:space="preserve">Rekonstruoti Kėdainių miesto stadioną ir atsargines futbolo, aktyvaus poilsio aikštes bei mašinų stovėjimo aikštelę šalia stadiono </t>
  </si>
  <si>
    <t xml:space="preserve">Finansuotų projektų skaičius </t>
  </si>
  <si>
    <t>Plėtoti, atnaujinti viešąją infrastruktūrą, atsižvelgiant į turizmo plėtros ir rekreacijos poreikius</t>
  </si>
  <si>
    <t>Teikti tikslines kompensacijas neįgaliesiems</t>
  </si>
  <si>
    <t xml:space="preserve">Įgyvendinti priemones, skirtas kovų už Lietuvos Nepriklausomybę vietoms ir paminklams įamžinti </t>
  </si>
  <si>
    <t>Aktualizuoti Kėdainių krašto muziejų, padidinant kultūros paveldo aktualumą, lankomumą ir žinomumą (įskaitant ekspozicijų atnaujinimą)</t>
  </si>
  <si>
    <t>Atnaujintų/sukurtų miesto viešųjų erdvių skaičius ir tūkst. m2</t>
  </si>
  <si>
    <t>Parengti Kėdainių rajono atsinaujinančių energijos išteklių plėtros  planą</t>
  </si>
  <si>
    <t>24</t>
  </si>
  <si>
    <t>Suremontuotų objektų skaičius</t>
  </si>
  <si>
    <t>Parengtos techninės dokumentacijos skaičius /Paklota vandentiekio ir/ ar nuotekų tinklų, m</t>
  </si>
  <si>
    <t>Plėtoti bendruomeninių vaikų globos namų ir vaikų dienos centrų tinklą Kėdainių rajono savivaldybėje</t>
  </si>
  <si>
    <t>Rekonstruoti Kėdainių miesto nuotekų valyklą</t>
  </si>
  <si>
    <t>Vaikų, lankančių neformaliojo vaikų švietimo mokyklas, skaičius</t>
  </si>
  <si>
    <t>Tvarkyti erdvinių duomenų rinkinį</t>
  </si>
  <si>
    <t>Erdvinių duomenų rinkinio tvarkymo užtikrinimas, proc.</t>
  </si>
  <si>
    <t>Įregistruotų ūkininkų ūkių skaičius (įregistravimas, išregistravimas, duomenų atnaujinimas)</t>
  </si>
  <si>
    <t>1/       ~455</t>
  </si>
  <si>
    <t>Rekonstruoti ir plėsti vandentiekio ir buitinių nuotekų infrastruktūrą Šėtos miestelyje, Kunionių kaime bei Kėdainių mieste</t>
  </si>
  <si>
    <t>Rekonstruoti vandentiekio tinklus Chemikų-Respublikos g. kvartale</t>
  </si>
  <si>
    <t>Rekonstruotų vandentiekio tinklų  m</t>
  </si>
  <si>
    <t>Įrengti buitinių nuotekų tinklus Sirutiškio kaimo Sodų, Vilties, Daškonių gatvėse</t>
  </si>
  <si>
    <t>28</t>
  </si>
  <si>
    <t>34</t>
  </si>
  <si>
    <t>Pasirašytų sutarčių su investuotojais Kėdainių LEZ  skaičius (iš viso)</t>
  </si>
  <si>
    <t>8</t>
  </si>
  <si>
    <t>Atnaujintos/prižiūrimos IT  įrangos skaičius</t>
  </si>
  <si>
    <t>Finansinių įsipareigojimų vykdymo savalaikiškumas, proc.</t>
  </si>
  <si>
    <t>Rekonstruoti/įrengti/modernizuoti Kėdainių miesto gatvių apšvietimą</t>
  </si>
  <si>
    <t>Vykdyti traumatologinės pagalbos kokybės gerinimo Kėdainių rajono savivaldybės gyventojams 2016–2021 m. programą</t>
  </si>
  <si>
    <t xml:space="preserve">Vykdyti Kėdainių rajono tuberkuliozės prevencijos, ankstyvosios diagnostikos, gydymo ir kontrolės 2017–2022 m. programą </t>
  </si>
  <si>
    <t>Vykdyti Ultragarsinių diagnostinių paslaugų teikimo efektyvumo gerinimo Kėdainių rajono savivaldybėje 2017–2022 m. programą</t>
  </si>
  <si>
    <t>Įkurtų bendruomeninių vaikų globos namų skaičius / išplėstų vaikų dienos centrų skaičius</t>
  </si>
  <si>
    <t>Įdiegtų energetinį efektyvumą didinančių priemonių skaičius</t>
  </si>
  <si>
    <t>Modernizuoti Kėdainių krašto muziejaus Daugiakultūrio centrą</t>
  </si>
  <si>
    <t xml:space="preserve">Rekonstruoti J.Biliūno g. </t>
  </si>
  <si>
    <t>03.01</t>
  </si>
  <si>
    <t>03.03.</t>
  </si>
  <si>
    <t>03.04</t>
  </si>
  <si>
    <t>03.05</t>
  </si>
  <si>
    <t>03.06</t>
  </si>
  <si>
    <t>03.07</t>
  </si>
  <si>
    <t>03.11</t>
  </si>
  <si>
    <t>03.12</t>
  </si>
  <si>
    <t>Atlikti paveldo objektams parengtų tvarkybos projektų ekspertizę, parengti sąmatas</t>
  </si>
  <si>
    <t xml:space="preserve">Finansuoti žvyro įsigijimą seniūnijų keliams prižiūrėti </t>
  </si>
  <si>
    <t>Prižiūrimų žvyrkelių ilgis, km</t>
  </si>
  <si>
    <t>Įsigytų įrenginių skaičius</t>
  </si>
  <si>
    <t>36</t>
  </si>
  <si>
    <t xml:space="preserve">Suteiktų  informacinių, konsultacinių paslaugų ūkio subjektams ir asmenims pagal paklausimus skaičius vnt. </t>
  </si>
  <si>
    <t xml:space="preserve">Vykdyti ambulatorinės akušerinės ir ginekologinės pagalbos kokybės gerinimo Kėdainių rajono savivaldybės moterims 2019-2024 m. programą </t>
  </si>
  <si>
    <t xml:space="preserve">Modernizuoti Kėdainių šviesiosios gimnazijos pastatą Kėdainiuose, Didžioji g. 60 </t>
  </si>
  <si>
    <t>Skatinti savivaldybės gabius mokinius</t>
  </si>
  <si>
    <t>Užtikrinti Kėdainių rajono savivaldybės visuomenės sveikatos biuro veiklą, vykdant visuomenės sveikatos priežiūros funkcijas</t>
  </si>
  <si>
    <t>Užtikrinti efektyvią Kėdainių rajono savivaldybės  Mikalojaus Daukšos viešosios bibliotekos veiklą</t>
  </si>
  <si>
    <t xml:space="preserve">Organizuoti ir užtikrinti Kėdainių rajono savivaldybės Mikalojaus Daukšos bibliotekos bei jos filialų veiklą </t>
  </si>
  <si>
    <t>Atnaujinti Kėdainių rajono savivaldybės Mikalojaus Daukšos viešosios bibliotekos filialų informacinių technologijų  įrangą, žaislotekas, įsigyti baldų/įrangos užimtumo centrams</t>
  </si>
  <si>
    <t>Organizuoti ir užtikrinti Kėdainių krašto muziejaus ir jo skyrių veiklą</t>
  </si>
  <si>
    <t>Atnaujinti Kėdainių rajono Krakių seniūnijos Ažytėnų kaimo visuomenės paskirties pastatą, pritaikant jį kaimo bendruomenės poreikiams bei kultūrinei veiklai</t>
  </si>
  <si>
    <t>Modernizuoti Kėdainių lopšelio-darželio „Vaikystė“ infrastruktūrą</t>
  </si>
  <si>
    <t>Modernizuoti Kėdainių lopšelio-darželio „Žilvitis“ infrastruktūrą</t>
  </si>
  <si>
    <t>Vykdyti E. sveikatos informacinės sistemos diegimo,  palaikymo ir tobulinimo VšĮ PSPC  ir VšĮ Kėdainių ligoninėje 2016–2021 m. programą</t>
  </si>
  <si>
    <t>Teikti kompleksines paslaugas šeimai Kėdainių rajone</t>
  </si>
  <si>
    <t>Teikti integralią pagalbą į namus Kėdainių rajone</t>
  </si>
  <si>
    <t>3/3</t>
  </si>
  <si>
    <t>Atnaujinti Kėdainių  „Ryto“ progimnazijos stadioną ir sporto aikštyną</t>
  </si>
  <si>
    <t>Dalyvauti akcijoje „Kėdainiams reikia vargonų“</t>
  </si>
  <si>
    <t>Įgyvendinti projektą „Jonavos, Kėdainių ir Raseinių rajonų savivaldybes jungiančių trasų ir turizmo maršrutų informacinės infrastruktūros plėtra“</t>
  </si>
  <si>
    <t>Atlikti „Vaivorykštės“ tilto remonto darbus</t>
  </si>
  <si>
    <t>Finansuoti Kėdainių miesto vietos veiklos grupės 2016–2022 m. vietos plėtros strategijos įgyvendinimą</t>
  </si>
  <si>
    <t xml:space="preserve">Atnaujinti asfaltbetonio dangą  Daumantų k., Daukšių g. </t>
  </si>
  <si>
    <t>Organizuoti ir užtikrinti tarpinstitucinio bendradarbiavimo koordinatoriaus veiklą</t>
  </si>
  <si>
    <r>
      <t xml:space="preserve">Tvarkyti ir plėtoti </t>
    </r>
    <r>
      <rPr>
        <u/>
        <sz val="10"/>
        <rFont val="Times New Roman"/>
        <family val="1"/>
        <charset val="186"/>
      </rPr>
      <t>kaimiškųjų seniūnijų</t>
    </r>
    <r>
      <rPr>
        <sz val="10"/>
        <rFont val="Times New Roman"/>
        <family val="1"/>
        <charset val="186"/>
      </rPr>
      <t xml:space="preserve"> kelius ir gatves, atlikti kelių ir gatvių kokybės kontrolę, techninę priežiūrą, techninių projektų ekspertizę, eismo saugumo auditus, iš jų:</t>
    </r>
  </si>
  <si>
    <t>Įgyvendinta einamaisiais metais planuotų projekto veiklų proc.</t>
  </si>
  <si>
    <t>38</t>
  </si>
  <si>
    <t>Rekonstruoti Akademijos  nuotekų valyklą</t>
  </si>
  <si>
    <t>42</t>
  </si>
  <si>
    <t>Kompleksiškai sutvarkyti ir pritaikyti bendruomenei ir verslui Kėdainių miesto viešąsias erdves (Kėdainių miesto, Vytauto parko, universalaus daugiafunkcio aikštyno, lauko teniso kortų prieigas)</t>
  </si>
  <si>
    <t>~240</t>
  </si>
  <si>
    <t>Atlikti Kėdainių r. Šėtos mstl. Sodų g. kapitalinį remontą</t>
  </si>
  <si>
    <t>Atlikti Kėdainių r. Šlapaberžės k. Linksmosios g.  ir Kalnaberžės k. Vyšnių g. kapitalinį remontą</t>
  </si>
  <si>
    <t>~237</t>
  </si>
  <si>
    <t>Remontuotos gatvės dalis, m</t>
  </si>
  <si>
    <t>~440</t>
  </si>
  <si>
    <t>Inventorizuotų gatvių skaičius</t>
  </si>
  <si>
    <t>Įgyvendinti priemones, skirtas žemo slenksčio paslaugų kokybės gerinimui Kėdainių rajono savivaldybėje</t>
  </si>
  <si>
    <t>~50</t>
  </si>
  <si>
    <t>1 /  464</t>
  </si>
  <si>
    <t>Remontuotų gatvių dalis, m</t>
  </si>
  <si>
    <t>Įsigytų kūdikio kraitelių skaičius per metus</t>
  </si>
  <si>
    <t>Vykdyti gyvenamosios vietos deklaravimo duomenų ir gyvenamosios vietos nedeklaravusių asmenų  apskaitos duomenų tvarkymo funkciją</t>
  </si>
  <si>
    <t>Didinti saugumą rajone</t>
  </si>
  <si>
    <t>Užtikrinti rajono gyventojų viešąją tvarką ir viešąjį saugumą</t>
  </si>
  <si>
    <t>Užtikrinti savivaldybės priešgaisrinės tarnybos veiklą ir modernizuoti  infrastruktūrą</t>
  </si>
  <si>
    <t>Stebėjimo vietų viešosiose erdvėse skaičius</t>
  </si>
  <si>
    <t>Suorganizuotų vaiko gerovės komisijų posėdžių skaičius</t>
  </si>
  <si>
    <t>Didinti savivaldybės valdymo ir veiklos efektyvumą, gerinti žmogiškųjų išteklių kompetencijas</t>
  </si>
  <si>
    <t>Sudaryti sąlygas kokybiškai įgyvendinti Savivaldybės funkcijas, mažinant administracinę naštą, įgyvendinant lygias galimybes užtikrinančias bei korupcijos prevencijos priemones</t>
  </si>
  <si>
    <t>Įgyvendintų administracinės naštos mažinimo priemonių, įgyvendinamų pagal patvirtintą planą, skaičius</t>
  </si>
  <si>
    <t>Įgyvendintų lygias galimybes užtikrinančių priemonių skaičius</t>
  </si>
  <si>
    <t>Atliktų  kontrolės ir audito tarnybos auditų skaičius pagal patvirtintą metų planą (proc.)</t>
  </si>
  <si>
    <t>Organizuoti Savivaldybės tarybos ir Savivaldybės administracijos veiklą, įgyvendinant administracinės naštos, lygių galimybių bei korupcijos prevencijos priemones, stiprinti darbuotojų kompetencijas</t>
  </si>
  <si>
    <t>Savivaldybėje esančių seniūnijų skaičius</t>
  </si>
  <si>
    <t>Organizuoti seniūnijų veiklą, įgyvendinant joms pavestas viešojo administravimo funkcijas</t>
  </si>
  <si>
    <t>Organizuoti ir užtikrinti kokybišką valstybės perduotų  funkcijų įgyvendinimą</t>
  </si>
  <si>
    <t>Sudaryti prielaidas ugdymo kokybei gerinti, mažinti ugdymo kokybės skirtumus tarp mokyklų, didinti pedagogų motyvaciją</t>
  </si>
  <si>
    <t xml:space="preserve">Vykdyti švietimo programų įgyvendinimą ir užtikrinti tinkamą ugdymo(si) aplinką </t>
  </si>
  <si>
    <t>Mokytojų ir kitų ugdymo procese dalyvaujančių specialistų, kuriems kompensuojamos išlaidos, skaičius</t>
  </si>
  <si>
    <t>Įgyvendinti  Kėdainių rajono savivaldybės mokytojų motyvacijos programą</t>
  </si>
  <si>
    <t>Savivaldybės mokyklose dirbančių mokytojų, kurie paskatinti, skaičius</t>
  </si>
  <si>
    <t>Tobulinti ugdymo(si) infrastruktūrą, aplinką, diegti inovacijas</t>
  </si>
  <si>
    <t>Gerinti darbo ir mokymo(si) sąlygas savivaldybės švietimo įstaigose</t>
  </si>
  <si>
    <t xml:space="preserve">Organizuotų kvalifikacijos tobulinimo renginių skaičius / kvalifikaciją ir kompetenciją tobulinusių  pedagogų, pagalbos mokinių specialistų, vadovų skaičius </t>
  </si>
  <si>
    <t>150 / 3500</t>
  </si>
  <si>
    <t>3</t>
  </si>
  <si>
    <t>Įstaigų, kurioms skirtas finansavimas, skaičius</t>
  </si>
  <si>
    <t>Sudaryti sąlygas gyventojams stiprinti sveikatą, kurti ir plėtoti su sveikatos stiprinimu susijusias paslaugas</t>
  </si>
  <si>
    <t>Stiprinti ir išsaugoti gyventojų sveikatą</t>
  </si>
  <si>
    <r>
      <t xml:space="preserve">Vykdyti Visuomenės sveikatos rėmimo specialiosios programos priemones </t>
    </r>
    <r>
      <rPr>
        <i/>
        <sz val="10"/>
        <rFont val="Times New Roman"/>
        <family val="1"/>
        <charset val="186"/>
      </rPr>
      <t/>
    </r>
  </si>
  <si>
    <t>1 /40,3</t>
  </si>
  <si>
    <t>Įsigytos įrangos skaičius / atliktų endoskopijų ir kolonoskopijų skaičius</t>
  </si>
  <si>
    <t>Gerinti sveikatos priežiūros paslaugų kokybę ir  prieinamumą, plėsti paslaugų spektrą, atnaujinti materialinę aplinką</t>
  </si>
  <si>
    <t xml:space="preserve"> Modernizuoti ir atnaujinti sveikatos priežiūros vidaus ir išorės infrastruktūrą</t>
  </si>
  <si>
    <t>Likviduoti apleistus (bešeimininkius ar savivaldybei nuosavybės teise priklausančius) pastatus ir kitus aplinką žalojančius objektus</t>
  </si>
  <si>
    <t>Bepriežiūrių ir bešeimininkių gyvūnų skaičiaus mažėjimas (lyginant su praėjusiais metais), proc.</t>
  </si>
  <si>
    <t>Įrengtų/atnaujintų požeminių, pusiau požeminių ir antžeminių konteinerių aikštelių skaičius</t>
  </si>
  <si>
    <t>Gerinti kraštovaizdžio apsaugą bei didinti jo patrauklumą</t>
  </si>
  <si>
    <t>Tobulinti atliekų tvarkymo bei aplinkos išsaugojimo sistemą, gerinti kraštovaizdžio apsaugą</t>
  </si>
  <si>
    <t>Vykdyti atliekų tvarkymo sistemos organizavimo funkciją</t>
  </si>
  <si>
    <t>Surinktų beglobių gyvūnų skaičius</t>
  </si>
  <si>
    <t>Žemės ūkio subjektų skaičius, kuriems skiriama išmoka už gyvulius, vnt.</t>
  </si>
  <si>
    <t>Išsaugoti istorinį bei kultūros paveldą, didinti jo patrauklumą ir žinomumą</t>
  </si>
  <si>
    <t>Įrengtų informacinių ženklinimo infrastruktūros objektų skaičius</t>
  </si>
  <si>
    <t>Dalyvauti Žydų kultūros paveldo kelio asociacijos veikloje ir puoselėti žydų kultūros paveldo atminimą Kėdainiuose</t>
  </si>
  <si>
    <t>Kompensuoti švietimo įstaigų  darbuotojų važiavimo dirbti išlaidas</t>
  </si>
  <si>
    <t>Koofinansuoti  švietimo įstaigų dalyvavimą infrastruktūros gerinimo/modernizavimo projektuose</t>
  </si>
  <si>
    <t>Skatinti vietinį bei atvykstamąjį turizmą, plėtoti turizmo rinkodarą</t>
  </si>
  <si>
    <t>Finansuotų vaikų vasaros poilsio ir užimtumo programų skaičius</t>
  </si>
  <si>
    <t>Organizuoti ir užtikrinti Švietimo skyriaus specialistų darbą</t>
  </si>
  <si>
    <t xml:space="preserve">Finansuoti VšĮ Kėdainių turizmo ir verslo informacijos centro turizmo veiklos programą: </t>
  </si>
  <si>
    <t>kartografinių-informacinių turistinių leidinių leidyba</t>
  </si>
  <si>
    <t xml:space="preserve">turizmo informacijos sklaida socialiniuose tinkluose, spaudoje  </t>
  </si>
  <si>
    <t xml:space="preserve">Informacijos skaida, val. </t>
  </si>
  <si>
    <t>turizmo informacijos apie gamtos, architektūros, istorijos, kultūros paveldo objektus, lankytinas vietas, maitinimo, apgyvendinimo, kaimo turizmo sodybas, amatus teikimas, kaupimas, sisteminimas ir atnaujinimas</t>
  </si>
  <si>
    <t>Pritaikyti viešąją  infrastruktūrą  visuomenės turizmo ir rekreacijos poreikiams, įveiklinti kultūros ir gamtos paveldą</t>
  </si>
  <si>
    <t>Plėsti dviračių takų infrastruktūrą mieste ir rajone</t>
  </si>
  <si>
    <t>04 SPORTO VEIKLOS PLĖTRA</t>
  </si>
  <si>
    <t>01 tikslas. Didinti gyventojų fizinį aktyvumą, ugdyti sportišką bendruomenę</t>
  </si>
  <si>
    <t>Užtikrinti Kultūros ir sporto skyriaus veiklą kūno kultūros ir sporto srityje</t>
  </si>
  <si>
    <t>Patikslintų/ parengtų planų skaičius</t>
  </si>
  <si>
    <t>Skatinti Neįgaliųjų fizinį aktyvumą, organizuoti sporto renginius ir  sporto treniruočių stovyklas</t>
  </si>
  <si>
    <t>Organizuoti sporto metodininkų veiklas kaimiškosiose seniūnijose</t>
  </si>
  <si>
    <t>Neįgaliųjų kūno kultūros ir sporto renginių skaičius / stovyklų skaičius</t>
  </si>
  <si>
    <t>Kultivuojamų sporto šakų skaičius</t>
  </si>
  <si>
    <t>5/3</t>
  </si>
  <si>
    <t>Vystyti įvairias gyventojų poreikius atitinkančias sporto šakas, didinti sportinės veiklos žinomumą  Kėdainių rajone</t>
  </si>
  <si>
    <t>Skatinti Kėdainių rajono sporto organizacijas, sporto komandas ir sportininkus, finansuoti sporto veiklos projektus ir programas</t>
  </si>
  <si>
    <t>8 / Top 8 / 1000</t>
  </si>
  <si>
    <t>Finansuotų sporto šakų programų skaičius</t>
  </si>
  <si>
    <t>Užimta vieta LKL čempionate / Karaliaus Mindaugo taurės turnyre / žiūrovų stebinčių rungtynes skaičiaus vidurkis</t>
  </si>
  <si>
    <t>Atnaujinti ir (arba) plėsti bendruomeninę fizinio aktyvumo infrastruktūrą  mieste ir rajone, pritaikant ją bendruomenės poreikiams bei laisvalaikiui</t>
  </si>
  <si>
    <t>Modernizuoti sporto objektų materialinę bazę, sudarant sąlygas fizinio aktyvumo ugdymui</t>
  </si>
  <si>
    <t>Įrengtų modernių ir interaktyvių ekspozicijų skaičius</t>
  </si>
  <si>
    <t>Sudaryti sąlygas krašto bendruomenei dalyvauti kultūrinėje bei kūrybinėje veikloje</t>
  </si>
  <si>
    <t>Užtikrinti efektyvią rajono kultūros centrų veiklą, vykdyti organizuojamų renginių informacijos sklaidą</t>
  </si>
  <si>
    <t xml:space="preserve">Organizuoti ir užtikrinti Kultūros ir sporto skyriaus specialistų darbą kultūros srityje </t>
  </si>
  <si>
    <t>Skatinti Kėdainių rajono jaunimo ir su jaunimu dirbančių organizacijų nuolatinę ir ilgalaikę programinę veiklą, jaunimo veiklos projektus, jaunimo iniciatyvas</t>
  </si>
  <si>
    <t>Plėtoti jaunimo savanorystę Kėdainių rajone ir skatinti jaunimą užsiimti savanoriška veikla</t>
  </si>
  <si>
    <t>Finansuoti programas, užtikrinančias jaunimo neformalaus ugdymo plėtrą</t>
  </si>
  <si>
    <t>Skatinti nevyriausybinių organizacijų veiklą, didinti jų įtrauktį</t>
  </si>
  <si>
    <t>Skatinti nevyriausybinių ir bendruomeninių organizacijų  plėtrą Kėdainių rajone</t>
  </si>
  <si>
    <t>Užtikrinti rajono nevyriausybinių organizacijų (įskaitant bendruomenines organizacijas) plėtrą, finansuojant projektus socialinio, pilietinio, kultūros paveldo pažinimo, etninės kultūros puoselėjimo, užimtumo bei verslumo srityse</t>
  </si>
  <si>
    <t>Suorganizuotų mokymų, susitikimų, renginių, forumų skaičius</t>
  </si>
  <si>
    <t>Atnaujinti ir plėsti kultūros įstaigų viešąją  infrastruktūrą, pritaikyti ją kultūriniams ir bendruomeniniams poreikiams</t>
  </si>
  <si>
    <t>Gerinti kultūros paskirties viešąją infrastruktūrą, modernizuoti materialinę ir edukacinę aplinką</t>
  </si>
  <si>
    <t>Atnaujinti Truskavos kultūros centrą, pritaikant jį kaimo bendruomenės poreikiams bei kultūrinei veiklai</t>
  </si>
  <si>
    <t>Atnaujintų objektų skaičius</t>
  </si>
  <si>
    <t>Įsigyti Kėdainių kultūros centro Labūnavos skyriaus pastatą</t>
  </si>
  <si>
    <t>Įsigytų objektų skaičius</t>
  </si>
  <si>
    <t>Subjektų skaičius, kuriems suteikta finansinė parama skaičius</t>
  </si>
  <si>
    <t>Organizuoti ir viešinti verslumą skatinančius, gerąją verslo patirtį viešinančius renginius Kėdainių rajone</t>
  </si>
  <si>
    <t>techninės ir metodinės pagalbos rajono  verslininkams, verslo įmonėms, asmenims, ketinantiems pradėti verslą, investuotojams teikimas</t>
  </si>
  <si>
    <t xml:space="preserve">Finansuoti VšĮ Kėdainių turizmo ir verslo informacijos centro viešųjų paslaugų verslui  programą:                                                                         </t>
  </si>
  <si>
    <t>savivaldybės įmonių duomenų bazės atnaujinimas, verslo situacijos analizė, duomenų apdorojimas ir viešinimas</t>
  </si>
  <si>
    <t>viešojo ir privataus sektorių bendravimo skatinimas, susitikimų, forumų organizavimas</t>
  </si>
  <si>
    <t>Teikti finansinę paramą verslą pradedantiems ar sunkumų patiriantiems SVV subjektams Kėdainių rajone per Savivaldybės smulkiojo verslo rėmimo fondą</t>
  </si>
  <si>
    <t>Konsultuotų subjektų skaičius</t>
  </si>
  <si>
    <t>Organizuotų, inicijuotų susitikimų skaičius</t>
  </si>
  <si>
    <t>Sudaryti palankias sąlygas sumanios pramonės ir logistikos srities verslų atsiradimui, plėtrai bei investicijų pritraukimui</t>
  </si>
  <si>
    <t>Kurti ekonominį augimą skatinančios verslo aplinkos plėtrą</t>
  </si>
  <si>
    <t>Vystyti ir viešinti patrauklius verslui žemės sklypus, esančius Kėdainių rajone</t>
  </si>
  <si>
    <t>Įgyvendintų viešinimo priemonių skaičius</t>
  </si>
  <si>
    <t xml:space="preserve">Vykdyti valstybines (perduotas savivaldybėms) funkcijas melioracijos srityje, rekonstruojant remontuojant ir (arba) atnaujinant valstybei nuosavybės teise priklausančią melioracijos, hidrotechnikos infrastruktūrą Kėdainių rajono savivaldybės teritorijoje </t>
  </si>
  <si>
    <t>Įgyvendinti Savivaldybės teritorijoje valstybės politiką kaimo plėtros, žemės ūkio ir melioracijos srityse, sudaryti sąlygas inovatyvaus žemės ūkio vystymui</t>
  </si>
  <si>
    <t xml:space="preserve">Vykdyti valstybinių  (valstybės perduotas savivaldybėms) funkcijas  žemės ūkio srityje, konsultuojant rajono asmenis ūkininkavimo, melioracijos, žemės ūkio technikos registravimo ir kitais su žemės ūkiu susijusiais klausimais </t>
  </si>
  <si>
    <t>Organizuoti ir užtikrinti Žemės ūkio ir aplinkosaugos skyriaus darbą, kuruojant valstybės perduotas savivaldybėms funkcijas  žemės ūkio srityje</t>
  </si>
  <si>
    <t xml:space="preserve">Suorganizuotų Geriausių rajono metų verslo atstovų konkursų ir nominacijų skaičius </t>
  </si>
  <si>
    <t>Organizuoti socialinę paramą ir skatinti socialinę integraciją</t>
  </si>
  <si>
    <t>Užtikrinti transporto lengvatų, numatytų Lietuvos Respublikos transporto lengvatų įstatyme, taikymą</t>
  </si>
  <si>
    <t>Gerinti socialinių paslaugų prieinamumą, užtikrinti jų teikimą bei didinti socialinių paslaugų ir jų teikėjų įvairovę</t>
  </si>
  <si>
    <t>Užtikrinti, plėsti ir gerinti socialinių paslaugų teikimą</t>
  </si>
  <si>
    <t>Finansuoti vaikų dienos centrų veiklos programas</t>
  </si>
  <si>
    <t>Einamaisiais metais, pagal poreikį atliktų  remontų socialiniuose būstuose skaičius, proc.</t>
  </si>
  <si>
    <t>Šeimynų, kurioms suteikta pagalba, skaičius</t>
  </si>
  <si>
    <t>Modernizuoti socialinių paslaugų įstaigų infrastruktūrą</t>
  </si>
  <si>
    <t>01 tikslas. Kurti ir pritaikyti viešąją  infrastruktūrą su darnia aplinka šiuolaikiniams poreikiams</t>
  </si>
  <si>
    <t xml:space="preserve">03 uždavinys. Atnaujinti ir (arba) plėsti miesto ir rajono gatvių, kelių, viešųjų teritorijų apšvietimą, naudojant energiją taupančias priemones </t>
  </si>
  <si>
    <t>05 uždavinys. Vystyti  gyvenamąją aplinką, užtikrinant viešosios infrastruktūros priežiūrą, atnaujinimą ir tinkamą naudojimą</t>
  </si>
  <si>
    <t>04 uždavinys. Gerinti rajono susisiekimo infrastruktūrą, užtikrinant gyventojų darnų judumą bei mobilumą</t>
  </si>
  <si>
    <t xml:space="preserve">Parengtos techninės dokumentacijos skaičius/įrengta vandentiekio ir nuotekų tinklų, m </t>
  </si>
  <si>
    <t>Parengti buitinių nuotekų tinklų išplėtimo Pavermenio kaime techninį projektą ir atlikti darbus</t>
  </si>
  <si>
    <t>Įrengta nuotekų tinklų, m</t>
  </si>
  <si>
    <t>Modernizuoti miesto pramonines siurblines įdiegiant SCR 311 siurblių valdymo sistemą</t>
  </si>
  <si>
    <t>Įrengta vandentiekio ir nuotekų  tinklų, m</t>
  </si>
  <si>
    <t>Atlikti sklendžių keitimo darbus  Kėdainių mieste ir Pelėdnagiuose</t>
  </si>
  <si>
    <t>Rekonstruotų vandentiekio tinklų, m</t>
  </si>
  <si>
    <t>Rekonstruoti Liepų alėjos vandentiekio įvadą  (linija į katilinę) D110</t>
  </si>
  <si>
    <t>Rekonstruotų siurblinių skaičius</t>
  </si>
  <si>
    <t>Įrengtų sistemų skaičius</t>
  </si>
  <si>
    <t>Išplėsti Dotnuvos valymo įrenginius</t>
  </si>
  <si>
    <t>Modernizuoti  Labūnavos vandens gerinimo stotį, įrengiant perdavimo sistemas, pakeisti dažnio keitiklį, filtrų užpildus</t>
  </si>
  <si>
    <t xml:space="preserve"> Pastatyti vandens gerinimo stotį Apytalaukio kaime</t>
  </si>
  <si>
    <t>Įrengtų siurblių valdymo sistemų skaičius</t>
  </si>
  <si>
    <t>Atjungti Lipliūnuose vandens kolonėlę ir įrengti 2 įvadus į gyvenamąjį namą</t>
  </si>
  <si>
    <t>Įrengtų valymo įrenginių skaičius</t>
  </si>
  <si>
    <t>Įrengti vandens gerinimo stotį  Pilionių - Jaunakaimio  kaime</t>
  </si>
  <si>
    <t>Įrengti  vandentiekio ir buitinių nuotekų tinklus Gudžiūnų k.</t>
  </si>
  <si>
    <t>Automatizuoti Labūnavos valymo įrenginių darbą</t>
  </si>
  <si>
    <t>Automatizuotų valymo įrenginių skaičius</t>
  </si>
  <si>
    <t>Modernizuoti siurblių valdymo sistemą Labūnavos siurblinėje</t>
  </si>
  <si>
    <t xml:space="preserve">Modernizuotų stočių skaičius </t>
  </si>
  <si>
    <t>Modernizuotų siurblių skaičius</t>
  </si>
  <si>
    <t xml:space="preserve">Pastatytų įrenginių skaičius </t>
  </si>
  <si>
    <t>46</t>
  </si>
  <si>
    <t>47</t>
  </si>
  <si>
    <t>48</t>
  </si>
  <si>
    <t>49</t>
  </si>
  <si>
    <t>57</t>
  </si>
  <si>
    <t>59</t>
  </si>
  <si>
    <t>01 uždavinys. Rengti ir (arba) atnaujinti Kėdainių rajono savivaldybės teritorijų planavimo ir kitus dokumentus, sudarant sąlyga infrastruktūros plėtrai</t>
  </si>
  <si>
    <t>Įgyvendinti projektą "Jaunimui palankios sveikatos priežiūros paslaugos"</t>
  </si>
  <si>
    <t>Aprūpinti ikimokyklinio ugdymo įstaigų sveikatos kabinetus metodinėmis priemonėmis</t>
  </si>
  <si>
    <t>Apsilankymai (kartais) žemo slenksčio paslaugų kabinetuose per metus</t>
  </si>
  <si>
    <t>Pritaikyti viešąją aplinką specialiųjų poreikių turintiems gyventojams</t>
  </si>
  <si>
    <t>Parengtos techninės dokumentacijos skaičius/ atnaujintų objektų skaičius</t>
  </si>
  <si>
    <t>1/1</t>
  </si>
  <si>
    <t>Įgyvendintų korupcijos prevencijos priemonių, pagal patvirtintą planą, skaičius</t>
  </si>
  <si>
    <t xml:space="preserve">Parengti projektus ir remontuoti koplytėles, koplytstulpius, skulptūras, kapinaites  ir kapus                               </t>
  </si>
  <si>
    <t>Įrengtų dviračių takų, km</t>
  </si>
  <si>
    <t>Surengtų akcijų, seminarų, viešinimo priemonių skaičius</t>
  </si>
  <si>
    <t xml:space="preserve">Užtikrinti savivaldybės veiklos viešumą, gerinti komunikavimo ryšį su rajono bendruomenės nariais </t>
  </si>
  <si>
    <t>32</t>
  </si>
  <si>
    <t>~1678</t>
  </si>
  <si>
    <t>Įrengti vandens slėgio matavimo ir duomenų perdavimo sistemas Pramonės rajone, Babėnuose ir Vilainiuose</t>
  </si>
  <si>
    <t>29</t>
  </si>
  <si>
    <t>37</t>
  </si>
  <si>
    <t>Parengti projektus ir rekonstruoti/ remontuoti, Vasaros sk., Janonio g., V, Svirskio g., Kruopinių g., Elevatoriaus g. (nuo pervažos ties įmonėmis), Liepų al. gatves)</t>
  </si>
  <si>
    <t>Parengtos techninės dokumentacijos korektūros skaičius/Įrengiamos gatvės dalis, m</t>
  </si>
  <si>
    <t>Įrengiamos gatvės dalis, m</t>
  </si>
  <si>
    <t>Suprojektuotų /rekonstruojamų  šaligatvių dalis, m</t>
  </si>
  <si>
    <t>Rekonstruojamų gatvių ir šaligatvių dalis, m</t>
  </si>
  <si>
    <t>Rekonstruojamos gatvės dalis, m</t>
  </si>
  <si>
    <t xml:space="preserve">Parengtos techninės dokumentacijos skaičius / įrengiamos (rekonstruojamos) gatvės dalis, m </t>
  </si>
  <si>
    <t xml:space="preserve">Įgyvendintų priemonių skaičius </t>
  </si>
  <si>
    <t>~11</t>
  </si>
  <si>
    <t>~9</t>
  </si>
  <si>
    <t>Tiriamų parametrų skaičius</t>
  </si>
  <si>
    <t xml:space="preserve">Vykdyti aplinkos oro, paviršinio ir požeminio vandens, dirvožemio ir triukšmo stebėseną Kėdainių mieste ir rajone (įskaitant pramonės rajoną) </t>
  </si>
  <si>
    <t xml:space="preserve">dalyvavimas turizmo parodose, mugėse, šventėse </t>
  </si>
  <si>
    <t>Organizuoti rajoninius, respublikinius, tarptautinius visų amžiaus grupių  aukšto meistriškumo sporto renginius ir aukšto meistriškumo sporto treniruočių stovyklas</t>
  </si>
  <si>
    <t>Suorganizuotų rajoninių, respublikinių  ir tarptautinių kūno kultūros ir sporto renginių skaičius / veteranų sporto šakų skaičius / stovyklų skaičius</t>
  </si>
  <si>
    <t>VŠĮ Krepšinio klubo „Nevėžis“ veiklos programai</t>
  </si>
  <si>
    <t>VšĮ „Sporto perspektyvos“ veiklos programai</t>
  </si>
  <si>
    <t>Kėdainių bokso federacijos veiklos programai</t>
  </si>
  <si>
    <t>VšĮ „Sporto perspektyvos“ vaikų ir jaunimo futbolo plėtros veiklos programai</t>
  </si>
  <si>
    <t>Finansuoti fizinio aktyvumo ir sporto veiklos projektus</t>
  </si>
  <si>
    <t>Atnaujinti Kėdainių sporto centro bazes</t>
  </si>
  <si>
    <t>Atnaujinamų vidaus  erdvių skaičius</t>
  </si>
  <si>
    <t>Aprūpinti mėgėjų meno kolektyvus tautiniais ir kitais koncertiniais kostiumais bei muzikos instrumentais</t>
  </si>
  <si>
    <t>Įrengti vandens gręžinį ir vandentiekio tinklus Gineitų k., Vilainių sen.</t>
  </si>
  <si>
    <t>50</t>
  </si>
  <si>
    <t xml:space="preserve">Išplėsti vandentiekio ir buitinių nuotekų tinklus Dotnuvos sen. Akademijos  miestelio Lauko g., Tujų g., Sodų, Pievų,  Dobilo, Kranto g. </t>
  </si>
  <si>
    <t>Rengti projektus ir remontuoti gyvenviečių lietaus nuotekų-drenažų sistemas</t>
  </si>
  <si>
    <t>Gerinti verslo paramos bei informavimo sistemą, plėtoti viešojo ir privataus sektorių bendradarbiavimą, gyventojų verslumą</t>
  </si>
  <si>
    <t xml:space="preserve">Vykdyti akušerinės pagalbos kokybės gerinimo Kėdainių rajono savivaldybės moterims 2020-2021 m. programą </t>
  </si>
  <si>
    <t>Gerinti Kėdainių rajono savivaldybės tarybos ir administracijos komunikavimo ir įvaizdžio formavimo funkcijas</t>
  </si>
  <si>
    <t>Tobulinti  Kėdainių rajono savivaldybės tarybos ir administracijos komunikaciją su bendruomene ir visuomenės informavimą</t>
  </si>
  <si>
    <t>Kėdainių rajono savivaldybėje apsilankiusių turistų skaičius per metus (tūkst. asmenų/ per metus) (vertinami Kėdainių TVIC apsilankę turistai)</t>
  </si>
  <si>
    <t>Veikloje dalyvaujančių partnerių skaičius</t>
  </si>
  <si>
    <t>03.10</t>
  </si>
  <si>
    <t xml:space="preserve">VšĮ "Veržlusis Nevėžis" veiklos programai </t>
  </si>
  <si>
    <t xml:space="preserve">Finansuoti vaikų vasaros stovyklų ir kitų neformaliojo vaikų švietimo veiklų programas  </t>
  </si>
  <si>
    <t>Įrengti vėdinimo  ir kondicionavimo sistemas savivaldybės ugdymo įstaigose</t>
  </si>
  <si>
    <t>Vykdyti mamografijos paslaugų tęstinumo, kokybės gerinimo Kėdainių rajono savivaldybėje 2020-2025 m. programą</t>
  </si>
  <si>
    <t>Įsigytos įrangos skaičius / atliktų mamografijų ir vertinimo paslaugų skaičius per metus</t>
  </si>
  <si>
    <t>Dalinai finansuoti šeimynų gyvenamojo būsto remonto darbus</t>
  </si>
  <si>
    <t>Įgyvendinti aplinkos atkūrimo, prevencines priemones, tvarkant vandens telkinius, jų pakrantes, vykdyti atliekų tvarkymo infrastruktūros plėtros priemones</t>
  </si>
  <si>
    <t>2/0</t>
  </si>
  <si>
    <t>Įrengti biokuro katilą  Kėdainių r. Surviliškio Vinco Svirskio pagrindinėje mokykloje</t>
  </si>
  <si>
    <t>Įrengtas biokuro katilas</t>
  </si>
  <si>
    <t>Įrengti elektromobilių įkrovimo prieigas Kėdainių mieste</t>
  </si>
  <si>
    <t>Įrengtų prieigų skaičius</t>
  </si>
  <si>
    <t>25/25</t>
  </si>
  <si>
    <t>Iš viso SK</t>
  </si>
  <si>
    <t>Atlikti Kėdainių r. Pelėdnagių k. Ateities g. kapitalinį remontą</t>
  </si>
  <si>
    <t xml:space="preserve">Kompensuoti dalį išlaidų savivaldybėms, siekiant šalinti  COVID-19 ligos (koronaviruso infekcijos) padarinius ir valdyti jos plitimą, esant valstybės lygio ekstremaliai situacijai </t>
  </si>
  <si>
    <t>Skirti piniginę socialinę paramą nepasiturintiems gyventojams, laikinai nevertinti turimo turto ir padidinti valstybės remiamų pajamų (VPR) dydį nuo 1 VPR iki 1,1 VPR teisei į socialinę pašalpą</t>
  </si>
  <si>
    <t>Asmenų gaunančių išmokas  skaičius, tūkst.</t>
  </si>
  <si>
    <t>Įsigyti priemonių, susijusių su visuomenės informavimu ir ekologiniu švietimu, kitos išlaidos</t>
  </si>
  <si>
    <t>Įgyvendinta projektų veiklų proc.</t>
  </si>
  <si>
    <t>Tobulinti ir plėsti kultūrinės informacijos paslaugas Kėdainių rajono savivaldybės  Mikalojaus Daukšos viešosios bibliotekoje, siekiant didinti jų prieinamumą</t>
  </si>
  <si>
    <t>Išsaugoti istorinę atmintį, tobulinti ir plėsti kultūros paslaugas Kėdainių krašto muziejuje, siekiant didinti jų prieinamumą</t>
  </si>
  <si>
    <t>Vystyti jaunimui palankią aplinką bei infrastruktūrą, plėsti ir skatinti įvairias jaunimo veiklas ir užimtumą</t>
  </si>
  <si>
    <t>Patikslinti  Kėdainių rajono savivaldybės mokyklų tinklo pertvarkos 2016-2020 m. bendrąjį planą ir parengti  2021 - 2024 metų bendrąjį planą</t>
  </si>
  <si>
    <t>Įgyvendintų veiklų, atnaujinant progimnaziją bei modernizuojant edukacines erdves einamaisiais metais, proc.</t>
  </si>
  <si>
    <t xml:space="preserve">Plėtoti kokybišką, visiems prieinamą, tęstinę švietimo sistemą savivaldybėje </t>
  </si>
  <si>
    <t>Siekti gyventojų sveikatos išsaugojimo, gerinant sveikatos priežiūros paslaugų kokybę ir prieinamumą</t>
  </si>
  <si>
    <t>Vykdyti endoskopinių paslaugų prieinamumo ir kokybės gerinimo Kėdainių rajono savivaldybėje 2020-2025 m. programą</t>
  </si>
  <si>
    <t>turizmo maršrutų, individualių ekskursijų programų rengimas</t>
  </si>
  <si>
    <t xml:space="preserve">Turizmo statistikos duomenų apskaita ir analizė, val. </t>
  </si>
  <si>
    <t>Parengta techninė dokumentacija / Atlikta einamaisiais metais numatytų darbų, proc.</t>
  </si>
  <si>
    <t>Projektų, vykdomų apmokėjimo kompensavimo būdus, kaičius</t>
  </si>
  <si>
    <t>Skatinti aplinkos apsaugos iniciatyvas, vykdyti gyventojų aplinkosauginį švietimą</t>
  </si>
  <si>
    <t>1 priedas</t>
  </si>
  <si>
    <t>3 priedas</t>
  </si>
  <si>
    <t>4 priedas</t>
  </si>
  <si>
    <t>5 priedas</t>
  </si>
  <si>
    <t>6 priedas</t>
  </si>
  <si>
    <t>7 priedas</t>
  </si>
  <si>
    <t>8 priedas</t>
  </si>
  <si>
    <t>9 priedas</t>
  </si>
  <si>
    <t>10 priedas</t>
  </si>
  <si>
    <t>11 priedas</t>
  </si>
  <si>
    <t>500/4,5</t>
  </si>
  <si>
    <t>Tikslinių grupių asmenys dalyvaujantys projekte/pasitenkinimo suteiktomis paslaugomis lygis penkių balų sistemoje (ne mažiau)</t>
  </si>
  <si>
    <t>Įsigytos įrangos skaičius / atliktų tyrimų skaičius per metus</t>
  </si>
  <si>
    <t>Diegti pacientų eilių valdymo sistemą Kėdainių rajono asmens sveikatos priežiūros įstaigose</t>
  </si>
  <si>
    <t>Organizuoti brandos egzaminų sesiją, pagrindinio ugdymo pasiekimų patikrinimą, nacionalinį mokinių pasiekimų patikrinimą bei tyrimus</t>
  </si>
  <si>
    <t>Vykdyti skaitmeninio ugdymo plėtrą</t>
  </si>
  <si>
    <t>Įstaigų, plečiančių skaitmeninimą,  skaičius</t>
  </si>
  <si>
    <t>4</t>
  </si>
  <si>
    <t>Užtikrinti efektyvią Kėdainių sporto centro veiklą, vykdyti organizuojamus renginius</t>
  </si>
  <si>
    <t xml:space="preserve">Organizuoti ir užtikrinti Kėdainių sporto centro veiklą </t>
  </si>
  <si>
    <t>Asmenų, lankančių įstaigą, skaičius</t>
  </si>
  <si>
    <t>4/12</t>
  </si>
  <si>
    <t>18/12/5</t>
  </si>
  <si>
    <t xml:space="preserve">Ugdyti sveiką, aktyvų, savimi ir savo gebėjimais pasitikinti pilietį bei sudaryti sąlygas gyventojų fiziniam aktyvumui </t>
  </si>
  <si>
    <t>Finansuoti sporto šakų programas, iš jų:</t>
  </si>
  <si>
    <t>1-8/34</t>
  </si>
  <si>
    <t>Suorganizuotų stovyklų/ iškovotų medalių skaičius</t>
  </si>
  <si>
    <t>11/6</t>
  </si>
  <si>
    <t xml:space="preserve">Finansuoti Vaikų mokymo plaukti veiklos programą, dalyvaujant projekte „Mokėk plaukti ir saugiau elgtis vandenyje“ </t>
  </si>
  <si>
    <t>Užimta vieta LFF A lygos pirmenybėse / rungtynių skaičius</t>
  </si>
  <si>
    <t>Vykdyti gyvūnų augintinių gerovės ir apsaugos 2020-2023 m. prevencinę programą</t>
  </si>
  <si>
    <t xml:space="preserve">Atlikta numatytų darų einamaisiais metais, proc. </t>
  </si>
  <si>
    <t>Įrengti  valstybinės reikšmės kelių nuorodas į savivaldybės kultūros paveldo objektus</t>
  </si>
  <si>
    <t xml:space="preserve">Atlikti archeologinius ir kitus tyrinėjimus kultūros paveldo teritorijose </t>
  </si>
  <si>
    <t>Parengti Akademijos parko tvarkybos ir techninius projektus ir atlikti darbus</t>
  </si>
  <si>
    <t>&gt;300</t>
  </si>
  <si>
    <t>&gt;180</t>
  </si>
  <si>
    <t>&gt;650</t>
  </si>
  <si>
    <t>Atlikti Paberžės klebonijos ir svirno restauravimo ir remonto darbus</t>
  </si>
  <si>
    <t xml:space="preserve">Dalyvauti projekte „Inovacijų keliu per buvusios LDK žemes“ </t>
  </si>
  <si>
    <t>&gt;75</t>
  </si>
  <si>
    <t xml:space="preserve">Remontuoti Akademijos kultūros centrą </t>
  </si>
  <si>
    <t>6900</t>
  </si>
  <si>
    <t>Finansuotų vaikų dienos centrų  skaičius/veiklose dalyvavusių vaikų, jaunuolių  skaičius</t>
  </si>
  <si>
    <t>7/100</t>
  </si>
  <si>
    <t>~807</t>
  </si>
  <si>
    <t>Įrengti buitinių nuotekų tinklus Krakių mstl.  Naujojoje g. , Kauno g., Betygalos g.,  ir vandentiekio tinklus  Naujojoje g.</t>
  </si>
  <si>
    <t>~80</t>
  </si>
  <si>
    <t>Parengtos techninės dokumentacijos skaičius / įrengta vandentiekio ir nuotekų  tinklų, m</t>
  </si>
  <si>
    <t>Pakeistų sklendžių skaičius, įrengiamas sužiedinimas, tvora</t>
  </si>
  <si>
    <t>Rekonstruoti nuotekų siurblių valdymo sistemas Dotnuvos, Beržų pagrindinėse ir Akademijos II siurblinėse</t>
  </si>
  <si>
    <t>Įrengti naują vandens gręžinį, nugeležinimo stotį ir nuotekų siurblinę  Šėtoje</t>
  </si>
  <si>
    <t>Įrengti vandens transporto priemonių nuleidimo vietą Angirių tvenkinyje</t>
  </si>
  <si>
    <t>Įrengtų aplinkai draugiškų priemonių skaičius</t>
  </si>
  <si>
    <t>Užtikrinti ugdymo programų įgyvendinimą ir tinkamą ugdymo (si) aplinką veiklą Kėdainių Dailės, Kalbų ir Muzikos mokyklose</t>
  </si>
  <si>
    <t xml:space="preserve">Rekonstruoti šaligatvius, įgyvendinant projektą "Kėdainių miesto J.Basanavičiaus, Birutės, Dotnuvos ir  Šėtos gatvių rekonstrukcija" </t>
  </si>
  <si>
    <t>Darnaus judumo priemonių diegimas Kėdainių miesto Kauno gatvėje</t>
  </si>
  <si>
    <t>Įgyvendintas darnaus judumo priemonių skaičius</t>
  </si>
  <si>
    <t>1085</t>
  </si>
  <si>
    <t>Vykdyti kompiuterinės tomografijos paslaugų kokybės gerinimo Kėdainių rajono savivaldybėje 2021-2028 m. programą</t>
  </si>
  <si>
    <t>Parengti bendrojo ir ikimokyklinio ugdymo įstaigų (skyrių) pastatų modernizavimo technines dokumentacijas ir atlikti darbus</t>
  </si>
  <si>
    <t>Organizuoti ir vykdyti sveikatingumo ir sportinius renginius, užtikrinti dalyvavimą RKL A lygos čempionate</t>
  </si>
  <si>
    <r>
      <t xml:space="preserve">Rekonstruoti, tvarkyti ir vykdyti gatvių priežiūrą  </t>
    </r>
    <r>
      <rPr>
        <u/>
        <sz val="10"/>
        <rFont val="Times New Roman"/>
        <family val="1"/>
        <charset val="186"/>
      </rPr>
      <t>mieste,</t>
    </r>
    <r>
      <rPr>
        <sz val="10"/>
        <rFont val="Times New Roman"/>
        <family val="1"/>
        <charset val="186"/>
      </rPr>
      <t xml:space="preserve"> atlikti kelių ir gatvių kokybės kontrolę, techninę priežiūrą, techninių projektų ekspertizę, eismo saugumo auditus                                            </t>
    </r>
    <r>
      <rPr>
        <b/>
        <sz val="10"/>
        <rFont val="Times New Roman"/>
        <family val="1"/>
        <charset val="186"/>
      </rPr>
      <t>iš jų:</t>
    </r>
  </si>
  <si>
    <t xml:space="preserve">Vykdyti rezidentų paminklinio akmens ir teritorijos apimančios masinę kapavietę sutvarkymo darbus (Skongalio g.) </t>
  </si>
  <si>
    <t>Atlikti kultūros paveldo objektų ar objektų, esančių kultūros paveldo teritorijų prieigose tvarkybos darbus seniūnijose</t>
  </si>
  <si>
    <t>Vystyti piligriminį/religinį turizmą</t>
  </si>
  <si>
    <t>Įgyvendinti visuomenės aplinkosauginio švietimo priemones</t>
  </si>
  <si>
    <t>Organizuoti ir užtikrinti Kultūros ir sporto skyriaus veiklą kūno kultūros ir sporto srityje</t>
  </si>
  <si>
    <t>~328</t>
  </si>
  <si>
    <t>~1197</t>
  </si>
  <si>
    <t>Asmenų gaunančių išmokas, skaičius</t>
  </si>
  <si>
    <t>39</t>
  </si>
  <si>
    <t>2  priedas</t>
  </si>
  <si>
    <t>Įrengti, rekonstruoti, išplėsti vandentiekio ir/ar nuotekų tinklus Kėdainių mieste (Algirdo g., Parakinės g., Rūtų g., Pievų g., Šviesos g. )</t>
  </si>
  <si>
    <t>Prižiūrėti ir tvarkyti bendro naudojimo teritorijas,  ir įsigyti  įrangą</t>
  </si>
  <si>
    <t>Parengtos techninės dokumentacijos skaičius/Atlikta einamaisiais metais numatytų darbų, proc.</t>
  </si>
  <si>
    <t>Atnaujinti ir plėsti Kėdainių rajono savivaldybės sporto infrastruktūrą, pritaikyti ją šiuolaikiniams poreikiams</t>
  </si>
  <si>
    <t>Parengtos tvarkybos dokumentacijos skaičius / Suremontuotų objektų skaičius</t>
  </si>
  <si>
    <t xml:space="preserve">Įrengti biologinius ar individualius  nuotekų valymo įrenginius </t>
  </si>
  <si>
    <t>Įgyvendinti projektą "Kėdainių gatvių apšvietimo modernizavimas"</t>
  </si>
  <si>
    <t xml:space="preserve">Prižiūrėti ir tvarkyti viešąsias erdves, atnaujintas įgyvendinant ES projektus  </t>
  </si>
  <si>
    <t xml:space="preserve">Paklausimų, telefonu internetu, centre teikimas, val. </t>
  </si>
  <si>
    <t>Kėdainių rajono savivaldybės smulkaus verslo rėmimo fondo administravimas</t>
  </si>
  <si>
    <t xml:space="preserve">Verslo aplinkos  statistikos duomenų  analizė, val. </t>
  </si>
  <si>
    <t>savivaldybės administracijos, Kėdainių TVIC ir verslą vienijančių asociacijų bendradarbiavimo stiprinimas</t>
  </si>
  <si>
    <t>Įgyvendinti projektą "Kėdainių miesto viešosios infrastruktūros, svarbios verslui, atnaujinimas ir plėtra"</t>
  </si>
  <si>
    <t>Teikti vienkartinę išmoką gimus vaikui Lietuvos Respublikos teritorijoje ir gyvenančiam Kėdainių rajono savivaldybėje</t>
  </si>
  <si>
    <t>Užtikrinti gyventojų saugumą, diegiant vaizdo stebėjimo ir saugumo priemones rajone</t>
  </si>
  <si>
    <r>
      <t>Užtikrinti gyventojų saugumą, diegiant vaizdo stebėjimo ir saugumo priemones mieste</t>
    </r>
    <r>
      <rPr>
        <b/>
        <sz val="10"/>
        <rFont val="Times New Roman"/>
        <family val="1"/>
        <charset val="186"/>
      </rPr>
      <t xml:space="preserve"> </t>
    </r>
  </si>
  <si>
    <t>3/3395</t>
  </si>
  <si>
    <t>2/1843</t>
  </si>
  <si>
    <t>Gerinti savivaldybės administracijos darbo kokybę, atnaujinant (diegiant) informacines sistemas, kompiuterinę įrangą,  užtikrinant sisteminį viešųjų ir administracinių paslaugų modernizavimą</t>
  </si>
  <si>
    <t xml:space="preserve">Didinti piliečių įtraukimo į biudžeto formavimą galimybes, įgyvendinant dalyvaujamojo biudžeto iniciatyvas
</t>
  </si>
  <si>
    <t>Įgyvendinamų iniciatyvų skaičius</t>
  </si>
  <si>
    <t>Įsigytos / palaikomos pacientų eilių valdymo sistemos įrangos skaičius</t>
  </si>
  <si>
    <t>Finansuoti dienos socialinės globos paslaugų teikimą Kėdainių socialinės globos namuose</t>
  </si>
  <si>
    <t xml:space="preserve">Kultūros centrų organizuojamų veiklų skaičius </t>
  </si>
  <si>
    <t xml:space="preserve">&gt;950 </t>
  </si>
  <si>
    <t>Prašymų, į kuriuos atsakymai fiziniams asmenims pateikti per įstatymais nustatytus terminus
dalis, nuo visų gautų prašymų, proc.</t>
  </si>
  <si>
    <t>Konkurso būdu įsigyti beglobių gyvūnų surinkimo paslaugą</t>
  </si>
  <si>
    <t>Sudaryti saugias ugdymo sąlygas įstaigose, vykdančiose ugdymo programas</t>
  </si>
  <si>
    <t>&gt;20</t>
  </si>
  <si>
    <t>Vykdyti WiFi prieigų tinklo plėtrą miesto ir rajono viešosiose erdvėse</t>
  </si>
  <si>
    <t>Įrengtų WiFi prieigos taškų  skaičius (kasmet)</t>
  </si>
  <si>
    <t>~0,5</t>
  </si>
  <si>
    <t>Vykdyti pirminės asmens sveikatos priežiūros paslaugų prieinamumo ir kokybės užtikrinimo Kėdainių rajono kaimiškųjų vietovių gyventojams 2017–2023 m. programą</t>
  </si>
  <si>
    <t>~1</t>
  </si>
  <si>
    <t>*Patvirtinta 2020 m. gruodžio 18 d. rajono tarybos sprendimu Nr.TS-287</t>
  </si>
  <si>
    <t>76</t>
  </si>
  <si>
    <t>Kompensuoti patirtas išlaidas už skiepijimo nuo COVID-19 ligos (koronaviruso infekcijos) paslaugas</t>
  </si>
  <si>
    <t>70</t>
  </si>
  <si>
    <t>Paskiepytų vakcina gyventojų procentinė dalis (ne mažiau)</t>
  </si>
  <si>
    <t>Įrengti medicinos punktą Langakių kaime</t>
  </si>
  <si>
    <t>~320</t>
  </si>
  <si>
    <t>Kulto pastatų skaičius, kuriems skirtas finansavimas tvarkybos darbams atlikti</t>
  </si>
  <si>
    <t>~290</t>
  </si>
  <si>
    <t>1/3500</t>
  </si>
  <si>
    <t>1/1/1</t>
  </si>
  <si>
    <t>63</t>
  </si>
  <si>
    <t>Rekonstruoti lietaus tinklus Tilto g. Kėdainių m.</t>
  </si>
  <si>
    <t>64</t>
  </si>
  <si>
    <t>Įrengti vandentiekio ir nuotekų tinklus Ramygalos, Kauno ir Ukmergės g. Šėtos mst.</t>
  </si>
  <si>
    <t>65</t>
  </si>
  <si>
    <t>Pakeisti  Šėtos g. (Kėdainių m.)  buitinių nuotekų šulinius, liukus ir dangčius</t>
  </si>
  <si>
    <t>66</t>
  </si>
  <si>
    <t>Parengti vandentiekio ir nuotekų tinklų įrengimo  Langakių k. projektą</t>
  </si>
  <si>
    <t>Įrengta paviršinių nuotekų tinklų, m</t>
  </si>
  <si>
    <t>Pakeistų šulinių, liukų skaičius</t>
  </si>
  <si>
    <t>Suprojektuota įrengti vandentiekio ir nuotekų tinklų, m</t>
  </si>
  <si>
    <t>~78</t>
  </si>
  <si>
    <t>~231</t>
  </si>
  <si>
    <t>~4500</t>
  </si>
  <si>
    <t>Atlikti vietinės reikšmės kelių ir gatvių  inventorizaciją, kokybės kontrolę, diegti saugaus eismo priemones</t>
  </si>
  <si>
    <t>~1670</t>
  </si>
  <si>
    <t>Parengtų projektų/įgyvendintų darnaus judumo priemonių skaičius</t>
  </si>
  <si>
    <t>3/0</t>
  </si>
  <si>
    <t>~944</t>
  </si>
  <si>
    <t>IŠ viso SK</t>
  </si>
  <si>
    <t xml:space="preserve">Naujai nutiesti gatvės dalį Kėdainių mieste  (T. Bružaitės g.) </t>
  </si>
  <si>
    <t>Naujai nutiestos gatvės dalis, m</t>
  </si>
  <si>
    <t>Dalyvauti įgyvendinant projektą "Asociacijos" "Latupis" nariams priklausančių ir valstybinių melioracijos statinių rekonstravimas"</t>
  </si>
  <si>
    <t>Apskaičiuoti stumbrų daromą žalą, naudojant pažangius dirbtinio intelekto pagrindo sukurtus algoritmus ir palydovinių vaizdų informaciją</t>
  </si>
  <si>
    <t>Žemės plotas, kuriame atlikti nusausintų plotų melioracijos sistemų rekonstrukcijos darbai, ha</t>
  </si>
  <si>
    <t>Sukurtų sprendinių skaičius</t>
  </si>
  <si>
    <t>Įrengtų darnaus judumo priemonių</t>
  </si>
  <si>
    <r>
      <t>Savivaldybės biudžetas</t>
    </r>
    <r>
      <rPr>
        <b/>
        <sz val="10"/>
        <color indexed="8"/>
        <rFont val="Times New Roman"/>
        <family val="1"/>
      </rPr>
      <t xml:space="preserve"> SB</t>
    </r>
  </si>
  <si>
    <r>
      <t xml:space="preserve">Valstybės biudžeto specialiosios tikslinės dotacijos lėšos </t>
    </r>
    <r>
      <rPr>
        <b/>
        <sz val="10"/>
        <color indexed="8"/>
        <rFont val="Times New Roman"/>
        <family val="1"/>
      </rPr>
      <t>SBVB</t>
    </r>
  </si>
  <si>
    <r>
      <t xml:space="preserve">Aplinkos apsaugos rėmimo specialiosios programos lėšos </t>
    </r>
    <r>
      <rPr>
        <b/>
        <sz val="10"/>
        <color indexed="8"/>
        <rFont val="Times New Roman"/>
        <family val="1"/>
      </rPr>
      <t>AA</t>
    </r>
  </si>
  <si>
    <r>
      <t xml:space="preserve">Iš pajamų už suteiktas paslaugas lėšos </t>
    </r>
    <r>
      <rPr>
        <b/>
        <sz val="10"/>
        <color indexed="8"/>
        <rFont val="Times New Roman"/>
        <family val="1"/>
      </rPr>
      <t>ĮP</t>
    </r>
  </si>
  <si>
    <r>
      <t>Skolintos lėšos</t>
    </r>
    <r>
      <rPr>
        <b/>
        <sz val="10"/>
        <color indexed="8"/>
        <rFont val="Times New Roman"/>
        <family val="1"/>
      </rPr>
      <t xml:space="preserve"> SK</t>
    </r>
  </si>
  <si>
    <r>
      <t xml:space="preserve">Kelių priežiūros ir plėtros programos lėšos </t>
    </r>
    <r>
      <rPr>
        <b/>
        <sz val="10"/>
        <color indexed="8"/>
        <rFont val="Times New Roman"/>
        <family val="1"/>
      </rPr>
      <t>KPP</t>
    </r>
  </si>
  <si>
    <r>
      <t xml:space="preserve">Europos Sąjungos lėšos, užsienio fondų lėšos </t>
    </r>
    <r>
      <rPr>
        <b/>
        <sz val="10"/>
        <color indexed="8"/>
        <rFont val="Times New Roman"/>
        <family val="1"/>
      </rPr>
      <t>ES</t>
    </r>
  </si>
  <si>
    <r>
      <t xml:space="preserve">Valstybės biudžeto lėšos </t>
    </r>
    <r>
      <rPr>
        <b/>
        <sz val="10"/>
        <color indexed="8"/>
        <rFont val="Times New Roman"/>
        <family val="1"/>
      </rPr>
      <t>VB</t>
    </r>
  </si>
  <si>
    <r>
      <t xml:space="preserve">Privačios – investuotojų lėšos </t>
    </r>
    <r>
      <rPr>
        <b/>
        <sz val="10"/>
        <color indexed="8"/>
        <rFont val="Times New Roman"/>
        <family val="1"/>
      </rPr>
      <t>PR</t>
    </r>
  </si>
  <si>
    <r>
      <t xml:space="preserve">Kiti finansavimo šaltiniai </t>
    </r>
    <r>
      <rPr>
        <b/>
        <sz val="10"/>
        <color indexed="8"/>
        <rFont val="Times New Roman"/>
        <family val="1"/>
      </rPr>
      <t>KT</t>
    </r>
  </si>
  <si>
    <t>Įrengta vandentiekio ir nuotekų tinklų, m</t>
  </si>
  <si>
    <t>Planuotos reikšmės</t>
  </si>
  <si>
    <t>Faktinės reikšmės</t>
  </si>
  <si>
    <t>*Patvirtinti  2021-ųjų m. asignavimai</t>
  </si>
  <si>
    <t>Panaudoti            2021-ųjų m. asignavimai</t>
  </si>
  <si>
    <t>**Patikslinta 2021 m. rugsėjo 24 d. rajono tarybos sprendimu Nr.TS-202</t>
  </si>
  <si>
    <t>1 lentelė. 01 Švietimo ir ugdymo programos tikslų, uždavinių, priemonių, asignavimų ir vertinimo kriterijų 2021 m. įgyvendinimo ataskaita</t>
  </si>
  <si>
    <t>2 lentelė.  02 Sveikatos apsaugos programos tikslų, uždavinių, priemonių, asignavimų ir vertinimo kriterijų 2021 m. įgyvendinimo ataskaita</t>
  </si>
  <si>
    <t>3 lentelė.  03 Socialinės apsaugos plėtojimo programos tikslų, uždavinių, priemonių, asignavimų ir vertinimo kriterijų 2021 m. įgyvendinimo ataskaita</t>
  </si>
  <si>
    <t>4 lentelė. 04 Sporto veiklos plėtos programos tikslų, uždavinių, priemonių, asignavimų ir vertinimo kriterijų 2021 m. įgyvendinimo ataskaita</t>
  </si>
  <si>
    <t>5 lentelė.  05 Kultūros veiklos plėtros programos tikslų, uždavinių, priemonių, asignavimų ir vertinimo kriterijų 2021 m. įgyvendinimo ataskaita</t>
  </si>
  <si>
    <t>6 lentelė. 06 Kultūros paveldo išsaugojimo, turizmo skatinimo ir vystymo  programos tikslų, uždavinių, priemonių, asignavimų ir vertinimo kriterijų 2021 m. įgyvendinimo ataskaita</t>
  </si>
  <si>
    <t>7 lentelė. 07 Infrastruktūros objektų priežiūros ir plėtros programos tikslų, uždavinių, priemonių, asignavimų ir vertinimo kriterijų 2021 m. įgyvendinimo ataskaita</t>
  </si>
  <si>
    <t>Nuokrypio nuo plano priežastys, pastabos, komentarai</t>
  </si>
  <si>
    <t>8 lentelė. 08 Aplinkos apsaugos  programos tikslų, uždavinių, priemonių, asignavimų ir vertinimo kriterijų 2021 m. įgyvendinimo ataskaita</t>
  </si>
  <si>
    <t>9 lentelė. 09 Žemės ūkio plėtros ir melioracijos programos tikslų, uždavinių, priemonių, asignavimų ir vertinimo kriterijų 2021 m. įgyvendinimo ataskaita</t>
  </si>
  <si>
    <t>10 lentelė. 10 Paramos verslui bei verslo plėtros programos tikslų, uždavinių, priemonių, asignavimų ir vertinimo kriterijų 2021 m. įgyvendinimo ataskaita</t>
  </si>
  <si>
    <t>11 lentelė. 11 Savivaldybės valdymo tobulinimo programos tikslų, uždavinių, priemonių, asignavimų ir vertinimo kriterijų 2021 m. įgyvendinimo ataskaita</t>
  </si>
  <si>
    <t>Vykdoma. Vandentiekio ir nuotekų tinklai kloti  Kėdainių miesto Algirdo g., Parakinės g., Rūtų g.</t>
  </si>
  <si>
    <t xml:space="preserve">Vykdoma. Tęsti  miesto nuotekų valyklos rekonstrukcijos darbai </t>
  </si>
  <si>
    <t xml:space="preserve">Vykdoma. Pradėti  Akademijos nuotekų valyklos rekonstrukcijos darbai </t>
  </si>
  <si>
    <t>Įvykdyta. Įrengta vandens gerinimo stotis</t>
  </si>
  <si>
    <t>Įvykdyta. Lėšos skirtos 7 objektų remontui</t>
  </si>
  <si>
    <t>Įvykdyta. Lėšos skirtos 16 objektų remontui</t>
  </si>
  <si>
    <t xml:space="preserve">     1/ ~455</t>
  </si>
  <si>
    <t>Parengti vandentiekio ir nuotekų tinklų įrengimo  Krakių miestelio Klaipėdos, Lauko, Neries, Miško ir P.Lukšio gatvėse techninę dokumentaciją ir atlikti darbus</t>
  </si>
  <si>
    <t xml:space="preserve">Įvykdyta. Įrengta vietinė buitinių nuotekų valykla Vikaičių k. Serbentynės g. </t>
  </si>
  <si>
    <t xml:space="preserve">Vykdoma. 2020 m. UAB "Kėdainių vandenys" paklojo tinklus Vyšnių g. 2021 m. grąžinama savivaldybės dalis UAB "Kėdainių vandenys" </t>
  </si>
  <si>
    <t>Vykdoma. Baigti vykdyti buitinių nuotekų tinklų išplėtimo darbai, 2022 m. nuotekų siurblinės prijungimo prie ESO apskaitos baigiamieji darbai</t>
  </si>
  <si>
    <t>Vykdoma. Įrengtas vandens gręžinys, nugeležinimo stotelė ir vandens kolonėlė</t>
  </si>
  <si>
    <t xml:space="preserve">Įrengtas gręžinys/ pastatytų vandens kolonėlių /  gerinimo stočių skaičius  </t>
  </si>
  <si>
    <t xml:space="preserve">Įvykdyta. Įrengta vandens gerinimo stotis Apytalaukio k. </t>
  </si>
  <si>
    <t xml:space="preserve">Įvykdyta.  Nutiesta 50 m vandentiekio ir nuotekų tinklų </t>
  </si>
  <si>
    <t xml:space="preserve">Vykdoma. Paukštelio g. įrengti vandentiekio (384 m)  ir nuotekų (470 m) tinklų </t>
  </si>
  <si>
    <t>Įrengta gręžinių/ pastatytų stočių/ siurblinių skaičius</t>
  </si>
  <si>
    <t xml:space="preserve">Vykdoma.  Rekonstruota ir automatizuota nuotekų siurblinė </t>
  </si>
  <si>
    <t>Įvykdyta. Automatizuotas valymo įrenginių darbas</t>
  </si>
  <si>
    <t>Įvykdyta. Modernizuota  valdymo sistema</t>
  </si>
  <si>
    <t>Įvykdyta. Modernizuota vandens gerinimo stotis</t>
  </si>
  <si>
    <t>Įvykdyta. Rekonstruotos nuotekų siurblių valdymo sistemos</t>
  </si>
  <si>
    <t>0/0/1</t>
  </si>
  <si>
    <t>Įvykdyta. Vykdytos funkcijos teritorijų planavimo ir žemėtvarkos srityje. Parengtas 1 specialiojo plano keitimas, 4 detalieji planai, 36 geodezinių matavimų sklypų planai, patvirtinta 110 žemės sklypų formavimo ir pertvarkymo projektų</t>
  </si>
  <si>
    <t>Įvykdyta. Baigtas rengti ir rajono taryboje patvirtintas Kėdainių rajono savivaldybės teritorijos bendrojo plano keitimas</t>
  </si>
  <si>
    <t>Įvykdyta. Baigtas rengti ir rajono taryboje patvirtintas Kėdainių miesto bendrojo plano keitimas</t>
  </si>
  <si>
    <t>Įvykdyta. Vykdytos Savivaldybei nuosavybės teise priklausančio  turto dokumentų rengimo, sisteminimo ir teikimo kadastriniams matavimams ir teisinei registracijai, organizuotas Savivaldybei nuosavybės teise priklausančio  numatyto parduoti turto vertinimas, vykdytos Savivaldybės nuosavybės teise priklausančio turto pardavimo procedūros</t>
  </si>
  <si>
    <t>Įvykdyta. 2021 m. pateikti 2 projektiniai pasiūlymai, parengtos 3 projektų paraiškos, 3 investiciniai projektai, 2 techniniai projektai, pasirašytos 2 projektų finansavimo sutartys, rengta kita techninė dokumentacija</t>
  </si>
  <si>
    <t>Vykdoma. Projektas pradėtas įgyvendinti. Parengtas miesto apšvietimo modernizavimo techninis projektas. Pradėtos vykdyti rangos darbų viešųjų pirkimų procedūros. Vertinimo rodikliai bus pasiekti įgyvendinus projektą</t>
  </si>
  <si>
    <t xml:space="preserve">Parengta techninė dokumentacija/ Modernizuotų šviestuvų skaičius / planuojamas elektros energijos sutaupymas, proc.  </t>
  </si>
  <si>
    <t>1/0/0</t>
  </si>
  <si>
    <t>15/15</t>
  </si>
  <si>
    <t>Įvykdyta. Užtikrintas seniūnijų ir joms priklausančių kaimų gatvių apšvietimas, apšvietimo įrenginių eksploatavimas, techninių eismo reguliavimo priemonių eksploatavimas</t>
  </si>
  <si>
    <t xml:space="preserve">Įvykdyta. Darbai vykdyti Langakių k., Akademijos mstl. Kaštonų g., Pamėklių k. </t>
  </si>
  <si>
    <t xml:space="preserve">Įvykdyta. Įrengti apšvietimo tinklai miesto Šilo g. </t>
  </si>
  <si>
    <t>Įvykdyta. Vykdyti  kaimiškųjų seniūnijų kelių ir gatvių priežiūros, remonto bei rekonstrukcijos darbai</t>
  </si>
  <si>
    <t>Įvykdyta. Vykdyti miesto seniūnijos kelių ir gatvių priežiūros, remonto bei rekonstrukcijos darbai</t>
  </si>
  <si>
    <t xml:space="preserve">Įvykdyta. Atlikti Sodų g. kapitalinio remonto darbai </t>
  </si>
  <si>
    <t xml:space="preserve">Įvykdyta. Atlikti Ateities g. kapitalinio remonto darbai </t>
  </si>
  <si>
    <t xml:space="preserve">Įvykdyta. Atlikti Linksmosios g. ir Vyšnių g.  g. kapitalinio remonto darbai </t>
  </si>
  <si>
    <t>200</t>
  </si>
  <si>
    <t>Įvykdyta. Gatvės dalies įrengimo darbai atlikti 2020 m. Savivaldybės administracijai pervesta ES finansavimo dalis už atliktus darbus</t>
  </si>
  <si>
    <t>237</t>
  </si>
  <si>
    <t>240</t>
  </si>
  <si>
    <t>440</t>
  </si>
  <si>
    <t xml:space="preserve">Įvykdyta. Pagal poreikį lėšos skirtos darbams, kurie netinkami finansuoti KPPP lėšomis, rekonstruojant gatves, šaligatvius </t>
  </si>
  <si>
    <t>Įvykdyta. Vykdyti kiemų dangos remonto darbai  Kėdainių J.Paukštelio progimnazijoje,  mokykloje – darželyje „Obelėlė“, Akademijos gimnazijos Kaštono skyriuje, atnaujintas universalaus daugiafunkcio aikštyno takas bei Surviliškio V.Svirskio pagrindinės mokyklos aikštelė</t>
  </si>
  <si>
    <t>1080/0</t>
  </si>
  <si>
    <t xml:space="preserve">Parengti Babėnų kvartalo gatvių įrengimo projektus ir įrengti gatves (II etapas) (Pergalės g., Žilvičių g., Draugystės g., Saulėlydžio g., Alksnių g., Daumantų g., Karklų g., Vyšnių sk., Jubiliejaus ir Kosmonautų g. akligatviai) </t>
  </si>
  <si>
    <t>Rekonstruoti miesto gatvių šaligatvius (Lakštingalų g.,  Sporto takas, Rasos g., Aušros  g.,Liaudies g., S.Dariaus ir Girėno g., Liepų al, )</t>
  </si>
  <si>
    <t>Projektuojamos atnaujinti dangos dalis, m /Atnaujinamos dangos dalis, m</t>
  </si>
  <si>
    <t>Vykdoma. Parengtas gatvės atnaujinimo techninis projektas</t>
  </si>
  <si>
    <t>Vykdoma. Pradėti gatvės rekonstravimo darbai</t>
  </si>
  <si>
    <t>Vykdoma. Pradėti  Janonio g. rekonstrukcijos darbai (I etapas)</t>
  </si>
  <si>
    <t xml:space="preserve">Vykdoma. Baigti Rasos g. šaligatvių rekonstrukcijos darbai </t>
  </si>
  <si>
    <t>Vykdoma. Rekonstruotos Žilvičių ir Draugystės g., pradėti Saulėlydžio g. rekonstrukcijos darbai</t>
  </si>
  <si>
    <t>0/0</t>
  </si>
  <si>
    <t xml:space="preserve">Vykdoma. Įvykdytos viešojo pirkimo procedūros Janušavos ir Gluosnių g. rekonstravimo techninių projektų parengimui, rengta techninė dokumentacija </t>
  </si>
  <si>
    <t>Įvykdyta. Fiziškai darbai atlikti 2019 m., Vyriausybei pakeitus finansavimo sąlygų aprašą, patirtos išlaidos savivaldybei nekompensuotos</t>
  </si>
  <si>
    <t>Vykdoma. Užbaigti Mindaugo g. šaligatvių bei Žemaitės g. rekonstrukcijos darbai</t>
  </si>
  <si>
    <t>Vykdoma. Parengtas Šėtos g. pėsčiųjų - dviračių tako rekonstrukcijos techninis projektas (~522 m.), keleivių laukimo paviljonų įrengimo Kėdainių miesto gatvėse statybos projektas bei J.Basanavičiaus g. laiptų rekonstrukcijos projektas</t>
  </si>
  <si>
    <t>Įvykdyta. Atlikta 57,3 km vietinės reikšmės kelių (gatvių) inventorizacija</t>
  </si>
  <si>
    <t>Įvykdyta. Remontuoti buvusios Aristavos mokyklos dalies, Akademijos kultūros centro, mokyklos darželio "Obelėlė",  lopšelio - darželio "Puriena", Skongalio 23 A pastatų stogai</t>
  </si>
  <si>
    <t>Vykdoma. Lėšų, skirtų kompensuoti Savivaldybei priklausančių būstų, kurie yra renovuojami ir dalyvauja energinio efektyvumo didinimo programoje,  neprireikė. Iš viso rajone renovuoti 54 namai. 2021 m. -3. Suderinti investiciniai planai dar 22 namams, iš kurių 19 namų pasirašytos rangos darbų sutartys</t>
  </si>
  <si>
    <t>1/4</t>
  </si>
  <si>
    <t xml:space="preserve">Įvykdyta. 2021 m. Kėdainių TVIC sulaukė 6,5 proc. daugiau lankytojų nei 2020 m. (iš viso 8 007 lankytojai). Dėl besitęsiančios pandemijos ir ribojimų užsieniečių buvo 688 lankytojai, tai sudarė 8,6 proc. </t>
  </si>
  <si>
    <t xml:space="preserve">Įvykdyta. 2021 m. išleista 3000 vnt. miesto/rajono žemėlapių LT ir EN, 9000 vnt. žemėlapių ,,Pėsčiomis po senamiestį LT ir EN, 1000 vnt. "Žemėlapiai šeimai", 1000 vnt. leidinukų "Isos slėnis: kelias", 200 vnt. kalendorių
</t>
  </si>
  <si>
    <t>Vykdoma. Per 2021 m. parengta 67 kultūros paveldo objektų būklės patikrinimo aktai su fotofiksaciją ir 25 kultūros paveldo objektų būklės patikrinimo aktai rajono gyventojams dėl sandorių. Skatinant efektyvesnį ir greitesnį dokumentacijos paruošimą, sukurtos ir  Kėdainių rajono savivaldybės tinklalapyje kultūros paveldo skiltyje paskelbtos Kultūros paveldo objektų būklės patikrinimo aktų (vykdomiems sandorių metu) prašymo formos. Atliktas kultūros paveldo objektų stebėsenos sisteminimas ir archyvo kūrimas</t>
  </si>
  <si>
    <t>Įvykdyta. Atlikti  J.Basanavičiaus g. ("garadoko")  daugiabučių namų kvartalo teritorijos atnaujinimo baigiamieji darbai.  2020 m. kompleksiškai atnaujintos Ramybės skvero ir Josvainių g. I kvartalų  daugiabučių namų  teritorijos. Projektas baigtas įgyvendinti</t>
  </si>
  <si>
    <t>Įvykdyta. Atlikti  Rasos g. daugiabučių namų kvartalo teritorijos atnaujinimo baigiamieji darbai. 2020 m. kompleksiškai atnaujintos Žemaitės, Liaudies, Respublikos, Josvainių (II) kvartalų  daugiabučių namų  teritorijos</t>
  </si>
  <si>
    <t>Įvykdyta. Įrengti du informaciniai stendai kuriuose pateikiamos Kėdainių miesto bei rajono lankytinos vietos, pavaizduotas piligrimų kelias trąsa - Camino Lituano, organizuoti susitikimai su Raseinių savivaldybe</t>
  </si>
  <si>
    <t>Įvykdyta. Lėšos skirtos Kėdainių Šv. Juozapo  bažnyčios šoninių altorių restauracijos projektui parengti (altorių fotogrametriniams matavimams atlikti), Josvainių Visų Šventųjų  bažnyčios bokštų stogo dangos ir bokšto sutvarkymo darbams, Šėtos Švenčiausiosios trejybės bažnyčios elektrotechnikos darbams, Kėdainių Šv. Jurgio  bažnyčios vargonų restauracijai</t>
  </si>
  <si>
    <t>Vykdoma. Atlikti teritorijos, 1919 m. vykusių pirmųjų nepriklausomybės kovų (Vilainių sen., prie Koliupės upelio), prieigų sukūrimo ir įrengimo (numatant memorialinio paminklo vietą) tvarkymo darbai. Taip pat įvykdytas memorialinio paminklo, skirto Kovoms už Lietuvos nepriklausomybę „Atminties skveras“, suformuotos kalvelės pagal esamą teritorijoje šabloną, memorialo dalies elemento prekės pirkimas. Apmokėjimas 2022 m.</t>
  </si>
  <si>
    <t xml:space="preserve">Įvykdyta. Atlikti baigiamieji sinagogos vidaus erdvių restauravimo darbai, įsigyti baldai. </t>
  </si>
  <si>
    <t>Modernizuojamų objektų skaičius</t>
  </si>
  <si>
    <t xml:space="preserve">Vykdoma. Projektą įgyvendina Kėdainių krašto muziejus, vykdyti rekonstrukcijos darbai </t>
  </si>
  <si>
    <t xml:space="preserve">Verslo dienos proga apdovanotos Kėdainių rajono verslo įmonės pagal 4 nominacijas:
- Jaunas ir verslus (MB Radvilų sodas)
- Versliausia bendruomenė (Krakių bendruomenės centras) 
- Už sėkmingą startą (UAB "Eusva")                                   - Už sėkmingą verslą kaime (Audrius Povilaitis, dirbantis pagal ind. veiklos pažymą)
</t>
  </si>
  <si>
    <r>
      <t xml:space="preserve">Įvykdyta. 2021 m. buvo vykdomos numatytos priemonės: skatinamas naujų verslo įmonių steigimas, skleidžiama informacija ir kuriama konsultavimo informavimo sistema, atnaujinama įstaigos duomenų  bazė. 2021 m. Kėdainių TVIC darbuotojai atsakė į 1 350 </t>
    </r>
    <r>
      <rPr>
        <sz val="10"/>
        <color indexed="10"/>
        <rFont val="Times New Roman"/>
        <family val="1"/>
        <charset val="186"/>
      </rPr>
      <t xml:space="preserve"> </t>
    </r>
    <r>
      <rPr>
        <sz val="10"/>
        <rFont val="Times New Roman"/>
        <family val="1"/>
        <charset val="186"/>
      </rPr>
      <t>paklausimus, suteikė 350 val. verslo konsultacijų, iš kurių 273 val.  pagal programą. Per 2021 m. verslą pradėjo 115 naujai įregistruotų įmonių, t.y. 16,2 proc. daugiau nei 2020 m. Kėdainių TVIC konsultacijų ir/ar suteikta pagalba įsikūrė per 40 naujų įmonių (iš 115)</t>
    </r>
  </si>
  <si>
    <t>6</t>
  </si>
  <si>
    <t>Vykdoma. Informacija apie patrauklius verslui žemės sklypus yra skelbiama ir viešinama Kėdainių rajono savivaldybės tinklapyje Urbanistika ir architektūra skiltyje</t>
  </si>
  <si>
    <t xml:space="preserve">Įvykdyta. Kėdainių LEZ operatorius 2021 m. vykdė rinkodarinę LEZ veiklą tikslinėms auditorijoms tiek Lietuvoje, tiek užsienyje. Pandemijos metu susitikimai dažniausiai vyko virtualiojoje platformoje. Nuo LEZ įkūrimo  iš viso  pasirašytos 6 sutartys su LEZ investuotojais - AB "K2 LT", UAB "Ikarai", UAB "Natūralus pluoštas", UAB "Agromėsa", UAB "Kormotech" ir AB "AGA". 2020 m. veiklą pradėjo dar dvi įmonės –  užsienio kapitalo kompanijos – „Kormotech“ ir „Linde Gas“. 2021 m. pabaigoje paskelbta  apie dar vieno investuotojo atėjimą – pasaulyje lyderiaujanti dviračių įmonė „Pon.Bike“ Kėdainių LEZ planuoja statyti elektrinių dviračių gamyklą ir per pirmuosius trejus metus tikisi joje įdarbinti apie 300 darbuotojų. </t>
  </si>
  <si>
    <t>Investicijoms parengtų/pagerintų viešųjų teritorijų plotas, ha</t>
  </si>
  <si>
    <t>~4,8</t>
  </si>
  <si>
    <t>~5</t>
  </si>
  <si>
    <t xml:space="preserve">Vykdoma. Teikta paraiška, gautas finansavimas, atnaujinta pramonės rajono Metalistų gatvės asfaltbetonio danga. </t>
  </si>
  <si>
    <t>Vykdoma. Parengtas koplytstulpio (kvr. u.k. 1412) Kėdainių r. Šėtos sen., Pašėtės k. tvarkomųjų paveldosaugos darbų projektas ir įvykdytas viešasis pirkimas</t>
  </si>
  <si>
    <t>Restauruojamų objektų skaičius</t>
  </si>
  <si>
    <t>Vykdoma. Pasirašytos sutartys ir papildomi susitarimai su Kultūros infrastruktūros centru  dėl Paberžės dvaro ir Švč. Mergelės Marijos Apsilankymo bažnyčios statinių komplekso svirno (u.k. 31163) ir klebonijos (u.k. 10959) tyrimų ir tvarkybos darbų finansavimo</t>
  </si>
  <si>
    <t>Vykdoma. Pasirašyta paslaugų sutartis ir pradėti 6 vnt. informacinių kelio ženklų Nr.628  - krypties rodyklių į lankytinas vietas gamybos ir įrengimo darbai</t>
  </si>
  <si>
    <t>Įvykdyta. Archeologiniai tyrimai atlikti Daugiakultūrio centro prieigose,  taip pat organizuotas Skongalio aplinkoje aptiktų palaikų radiokarbono tyrimų atlikimas</t>
  </si>
  <si>
    <t xml:space="preserve">Įvykdyta. Vykdoma pagal poreikį. Parengta Dotnuvos dvaro sodybos ir Akademijos statinių komplekso bendrabučio - kultūros rūmų (kvr. u.k. 30231)  paprastojo remonto (langų keitimo)  projekto bei Kėdainių krašto muziejaus kapitalinio remonto projekto B laidos  paveldosaugos specialiosios ekspertizės
</t>
  </si>
  <si>
    <t>Įvykdyta. Atlikti Žydų žudynių vietos ir kapo Daukšių k. (u. K. KVR 10949) tvarkomieji paveldosaugos darbai</t>
  </si>
  <si>
    <t>Vykdoma. Parengtas Rezistentų paminklinio akmens prieigų (Skongalio g. gale) ir dviračio tako nuo rezistentų paminklinio akmens iki senojo Kėdainių miesto uosto Nevėžio dešiniajame krante rekonstrukcijos techninis darbo projektas</t>
  </si>
  <si>
    <t>Įvykdyta. Atlikti baigiamieji Miesto parko bei Universalaus daugiafunkcio aikštyno kompleksiško sutvarkymo darbai</t>
  </si>
  <si>
    <t>Įvykdyta. Fiziškai veiklos įgyvendintos 2020 m. - įrengtas pėsčiųjų dviračių takas Pramonės g. (nuo Kauno g. iki Vakarų – Cukraus g.). 2021 m. padengtos kompensavimo būdu apmokėtos išlaidos</t>
  </si>
  <si>
    <t>Parengta techninė dokumentacija / Atnaujintos/įrengtos ženklinimo infrastruktūros objektų skaičius Kėdainių mieste ir kt. rajonuose</t>
  </si>
  <si>
    <t>Vykdoma. 2021 m. Kėdainių ir Jonavos rajonuose  pastatyta po interaktyvų informacinį terminalą su lankytinomis šių rajono vietomis, įvykdytos viešojo pirkimo procedūros dėl dar 2 interaktyvių stendų įrengimo Kėdainiuose ir Raseiniuose</t>
  </si>
  <si>
    <t>Vykdoma. Įvykdytas viešasis pirkimas ir pasirašyta sutartis dėl Wifi įrangos ir prieigos tinklo plėtros viešosiose vietose (Kėdainių ligoninės ir Kėdainių PSPC prieigos).Apmokėjimas  2022 m.</t>
  </si>
  <si>
    <t>Įvykdyta. Suremontuotas "Vaivorykštės" tiltas</t>
  </si>
  <si>
    <t xml:space="preserve">Vykdoma. Įrengtas pėsčiųjų dviračių takas  nuo Skongalio g. iki Vaivorykštės tilto (~0,5 km), pradėti pėsčiųjų dviračių takų atkarpų J.Basanavičiaus - Josvainių g. (80 m.) bei  nuo "Vaivorykštės" tilto iki J.Basanavičiaus g. (~1,8 km) projektavimo darbai </t>
  </si>
  <si>
    <t>Įvykdyta. Įrengtos 3 elektromobilių pakrovimo vietos - prie autobusų stoties, prie geležinkelio stoties  bei Mindaugo gatvėje.</t>
  </si>
  <si>
    <t>Įvykdyta. Lėšos skirtos želdiniams repelentais apdoroti, tvoroms įrengti pasėliams ir medeliams apsaugoti</t>
  </si>
  <si>
    <t>Vykdoma. Vykdyta techninės dokumentacijos parengimo viešojo pirkimo procedūros, lėšos perkeltos į 2022 m.</t>
  </si>
  <si>
    <t>Vykdoma. Baigti miesto paviršinių nuotekų tinklų plėtros II etapo darbai, vykdytas miesto paviršinių nuotėkio tinklo inventorizavimas, skaitmenizavimas ir teisinis registravimas. Viso projekto įgyvendinimo metu paklota beveik 20 km paviršinių nuotekų tinklų</t>
  </si>
  <si>
    <t>1/3018</t>
  </si>
  <si>
    <t>Vykdoma. Vykdyti vandentiekio (1365 m) ir nuotekų (1653 m) tinklų įrengimo darbai</t>
  </si>
  <si>
    <t xml:space="preserve">Įvykdyta. Įrengta 107 m vandentiekio ir 167 m nuotekų tinklų </t>
  </si>
  <si>
    <t>Įvykdyta. Rekonstruotas vandentiekio įvadas</t>
  </si>
  <si>
    <t>Įvykdyta. Paklota 60 m tinklų</t>
  </si>
  <si>
    <t>Vykdoma. Keisti  buitinių nuotekų šuliniai, liukai ir dangčiai, darbai bus tęsiami 2022 m.</t>
  </si>
  <si>
    <t>Įvykdyta. Įrengta 114 m nuotekų ir 117 m vandentiekio tinklų</t>
  </si>
  <si>
    <t>Įvykdyta. Kultūros ir sporto skyrius formavo ir įgyvendino rajono savivaldybės kultūros politiką muziejų, bibliotekų, etninės kultūros, meno mėgėjų veikloje bei kitose kultūros srityse, rūpinosi gyventojų bendrosios kultūros ugdymu.  Savivaldybės administracija iniciavo, organizavo, finansavo kitų įstaigų, organizacijų 41 kultūrinį renginį. Dėl šalyje skelbto karantino, dalis renginių, festivalių neįvyko. Dalinis finansavimas skirtas 2 knygų leidybai</t>
  </si>
  <si>
    <t>Įvykdyta. Konkurso būdu iš pateiktų 46 paraiškų,  finansuota 19 projektų, kurių metu organizuotas 51 edukacinis užsiėmimas ir seminaras, 14 parodų ir 53 kiti renginiai. Projektų veiklose dalyvavo 5170 dalyviai ir žiūrovai.</t>
  </si>
  <si>
    <t>Įvykdyta. Krašto kultūros premija įteikta  Albinai Mackevičienei, Kėdainių krašto dailės draugijos pirmininkei, tautodailininkei už etninės kultūros puoselėjimą, aktyvią kūrybinę ir kultūrinę meninę veiklą</t>
  </si>
  <si>
    <t>Įvykdyta. 2021 m. Kėdainių krašto garbės piliečio Česlovo Milošo premijos laureate tapo Giedrė Kadžiulytė – redaktorė, leidėja, kultūros renginių organizatorė bei leidyklos „Apostrofa“ vadovė</t>
  </si>
  <si>
    <t>Įvykdyta. 4  mėgėjų meno kolektyvams skirta lėšų tautinių, archeologinių, istorinių kostiumų ar jų dalių įsigijimui, 3 mėgėjų meno kolektyvams iš dalies finansuotos išlaidos muzikos instrumentų įsigijimui</t>
  </si>
  <si>
    <t>Įvykdyta. Kėdainių kultūros centro Vilainių skyriaus liaudiškų šokių grupė „Volungė“ dalyvavo pasaulio liaudies šokių čempionate „World folk 2021“, kuris vyko 2021 m. rugpjūčio 18–25 d. Nesebere (Bulgarija)</t>
  </si>
  <si>
    <t>Įvykdyta.  Konkurso būdu finansuoti 5 projektai, kurių veiklose dalyvavo 231 jaunuoliai</t>
  </si>
  <si>
    <t>Įvykdyta.  Koordinuotas savanoriškos tarnybos įgyvendinimas savivaldybėje</t>
  </si>
  <si>
    <t>Įvykdyta.  Finansuoti 5 jaunimo ir/ar su jaunimu dirbančių organizacijų projektai, į kurių veiklas įsitraukė  247 jaunuolių (14–29 m.)</t>
  </si>
  <si>
    <t>Įvykdyta.  Finansuota Kėdainių rajono mokinių savivaldos plėtros  programa, programos priemonėse  dalyvavo 2 919 asmenys (tiesioginiu ir nuotoliniu būdu)</t>
  </si>
  <si>
    <t xml:space="preserve">Įvykdyta. Įgyvendinta 10 projektų, kurių veiklose dalyvavo apie 940 vietos bendruomenių narių (gyventojų) </t>
  </si>
  <si>
    <t xml:space="preserve">Įvykdyta. Dalinai finansuoti nevyriausybinių ir bendruomeninių organizacijų vietos projektai. Su projektų vykdytojais pasirašyta 19 Savivaldybės biudžeto lėšų naudojimo sutarčių </t>
  </si>
  <si>
    <t>Įvykdyta. Lėšos skirtos bendruomeninių organizacijų patalpų ir turto draudimo, komunalinių paslaugų ir kitų išlaidų iš dalies finansavimui</t>
  </si>
  <si>
    <t>Vykdoma. Parengta techninio projekto "B" laida, derinta su atsakingomis institucijomis, metų pabaigoje vykdytos rangos viešojo pirkimo procedūros</t>
  </si>
  <si>
    <t xml:space="preserve">Įvykdyta. Fiziškai projekto veiklos įgyvendintos 2020 m., savivaldybės administracijai pervestos lėšos už apmokėtus darbus (kompensavimo būdu) </t>
  </si>
  <si>
    <t>Vykdoma. Vykdyti kultūros centro rekonstrukcijos darbai</t>
  </si>
  <si>
    <t>Atnaujinamų viešosios paskirties pastatų skaičius</t>
  </si>
  <si>
    <t xml:space="preserve">Įvykdyta. Fiziškai projekto veiklos įgyvendintos 2020 m., savivaldybei pervestos lėšos už apmokėtus darbus (kompensavimo būdu) </t>
  </si>
  <si>
    <t>Vykdoma. Parengtas Akademijos kultūros centro langų keitimo projektas, suderintas su KPD</t>
  </si>
  <si>
    <t>** Patikslinti 2021-ųjų m. asignavimai</t>
  </si>
  <si>
    <t>Įvykdyta. Dalyvauta Žydų kultūros paveldo kelio asociacijos veikloje, kurios tikslas skatinti su žydų kultūros paveldu susijusį turizmą bei visuomenės edukaciją. 2021 m. vykdytos edukacinės programos mokiniams, organizuoti renginiai, akcijos, ekskursijos žydų kultūros puoselėjimo plotmėje</t>
  </si>
  <si>
    <t>Įvykdyta.  2021 m. Muziejaus, jo skyrių, vykusių realių ir virtualių renginių, edukacinių pamokų, kitų mokymų lankytojų skaičius 86 tūkst. Suorganizuoti 194 renginiai, 703 edukacinės pamokos ir mokymai. 2021 m. įstaiga vykdė 9 projektus, 6 Neformaliojo vaikų ir suaugusiųjų švietimo programas, restauravo 15 eksponatų, suskaitmenino 1 209 eksponatus, parengė 6 muziejaus ekspozicijas, 20 pranešimų konferencijose,  6 publikacijas spaudoje</t>
  </si>
  <si>
    <t>Kultūros centrų organizuojamų veiklų lankytojų skaičius, tūkst.</t>
  </si>
  <si>
    <t>Įvykdyta. Kultūros centrų ir jų skyrių organizuotuose renginiuose fiziškai apsilankė  beveik 71 tūkst. lankytojų. Dėl COVID-19 pandemijos ir su tuo susijusių apribojimų, dalis renginių persikėlė į virtualią erdvę, tad organizuoti 355 virtualūs renginiai, kurie sulaukė beveik 175  tūkst. virtualių dalyvių stebėtojų. Rajone veikė 83  mėgėjų meno kolektyvai, kurie surengė 545 koncertus.</t>
  </si>
  <si>
    <t>Vykdoma. Savivaldybės indėlis vargonų įsigijimui</t>
  </si>
  <si>
    <t>Įvykdyta. Fiziškai projekto veiklos įgyvendintos 2020 m., savivaldybei pervestos lėšos už apmokėtus darbus (kompensavimo būdu) 2021 m. gruodžio mėn. pabaigoje</t>
  </si>
  <si>
    <t xml:space="preserve">Įvykdyta.  Registruotų vartotojų skaičius 2021 m. buvo  11 tūkst. Jiems išduota skaityti apie 311 tūkst. dokumentų. Ekstremalios situacijos fone, didelis dėmesys skirtas virtualiems renginiams.  2021 m. vyko 455 virtualūs renginiai, sulaukę 290 966 peržiūrų. Bibliotekoje ir jos filialuose suorganizuota 1 547 kontaktiniai renginiai, kuriuose dalyvavo daugiau kaip 120 tūkst. lankytojų. Įgyvendinus projektą „Gyventojų skatinimas išmaniai naudotis internetu atnaujintoje viešosios interneto prieigos infrastruktūroje“, 2021 m. gauti 95 kompiuteriai, skirti vartotojams, 18 multimedijų, 11 išmaniųjų televizorių. 2021 m. visi struktūriniai padaliniai pilnai aprūpinti kompiuteriais, skirtais vartotojams ir multimedijomis arba išmaniaisiais televizoriais. </t>
  </si>
  <si>
    <r>
      <t xml:space="preserve">19* </t>
    </r>
    <r>
      <rPr>
        <sz val="8"/>
        <rFont val="Times New Roman"/>
        <family val="1"/>
        <charset val="186"/>
      </rPr>
      <t>(išankstiniai duomenys)</t>
    </r>
  </si>
  <si>
    <t>Įvykdyta.  Vykdytos duomenų rinkinio tvarkymo funkcijos</t>
  </si>
  <si>
    <t>Įvykdyta.  Suremontuota drenažo sistemų 9 ha plote, 33,14 km magistralinių griovių (2020 m. – 43,16 km; 2019 m. – 38,27 km), 24 vandens pralaidos, prižiūrimi 9,2 km apsauginių pylimų, 1 vandens siurblinė, nušienauta 129,68 ha griovių šlaitų. Parengta projektinė dokumentacija griovių remonto darbams Dotnuvos, Keleriškių, Kalnaberžės, Josvainių, Vainikų, Pelutavos kadastrinėse vietovėse.</t>
  </si>
  <si>
    <t>Įvykdyta. Atlikti lietaus kanalizacijos-drenažų sistemų  remonto darbai Tiskūnų, Šlapaberžės, Kunionių, Ažytėnų gyvenvietėse, Kėdainių miesto Aruodų g.</t>
  </si>
  <si>
    <t>Įvykdyta. Parengtas technologinio sprendimo prototipas</t>
  </si>
  <si>
    <t>Įvykdyta. Įgyvendinant šį melioracijos statinių naudotojų asociacijos „Latupis“ ir partnerio Savivaldybės projektą nusausinta 108 ha dirbamos žemės Akademijos ir Kalnaberžės kadastrinėse vietovėse, rekonstruota 10 km rinktuvų, 20 km sausintuvų</t>
  </si>
  <si>
    <t>Įvykdyta. Seniūnijos sprendė jų kompetencijai priklausančius klausimus atitinkamoje savivaldybės tarybos priskirtoje teritorijoje, plėtojo vietos savivaldą bei įgyvendino pavestas viešojo administravimo funkcijas</t>
  </si>
  <si>
    <t>Įvykdyta. Kontrolės ir audito tarnyba prižiūrėjo, ar teisėtai, efektyviai, ekonomiškai ir rezultatyviai valdomas ir naudojamas Savivaldybės turtas ir patikėjimo teise valdomas valstybės turtas, kaip vykdomas Savivaldybės biudžetas ir naudojami kiti piniginiai ištekliai, atlikti viešųjų pirkimų prevenciniai patikrinimai, teiktos išvados dėl skolinimosi galimybių, nagrinėti skundai, prašymai</t>
  </si>
  <si>
    <t>Įvykdyta. Duomenų Registrų centrui atvejų skaičius 3630</t>
  </si>
  <si>
    <t xml:space="preserve">Įvykdyta. Juridinius faktus patvirtinančių pažymų pagal prašymus kopijų išduota 824, t.y. 7,6 proc. daugiau nei 2020 m.  </t>
  </si>
  <si>
    <t>Įvykdyta. Funkciją vykdo Biudžeto ir finansų skyrius</t>
  </si>
  <si>
    <t>Įvykdyta. Vykdytas už vaiko saugumą ir gerovę atsakingų institucijų (vaiko teisių apsaugos, įvaikinimo, globos, socialinių įstaigų, policijos) veiksmų suderinamumas, teikiant koordinuotas paslaugas</t>
  </si>
  <si>
    <t>Įvykdyta. Rajono jaunimo ir su jaunimu dirbančios organizacijos, jauni žmonės  buvo informuojami ir konsultuojami jiems aktualiais klausimais, organizuotas rajono jaunimo iniciatyvų projektų, atvirųjų jaunimo erdvių  konkursai, koordinuota mokinių savivaldos programa</t>
  </si>
  <si>
    <t>Įvykdyta. Valstybės garantuojama pirminė teisinė pagalba suteikta 682 gyventojams, t.y. 12 proc. mažiau nei 2020 m. Tam įtakos turėjo 2020 m. šalies teritorijoje paskelbtas ir 2021 m. vis dar galiojęs karantinas, kurio metu pirminė teisinė pagalba negalėjo būti teikiama esant tiesioginiam kontaktui su pareiškėjais. Reaguojant į susiklosčiusią situaciją, pirminės teisinės pagalbos teikimas buvo perorganizuotas ir ji teikta nuotoliniu būdu (telefonu, el. paštu)</t>
  </si>
  <si>
    <t xml:space="preserve">Vykdoma pagal poreikį. Nebuvo priimta sprendimų dėl valstybinių žemės sklypų perėmimo savivaldybės nuosavybėn </t>
  </si>
  <si>
    <t>Įvykdyta. Seniūnijose vykdyta gyvenamosios vietos deklaravimo funkcija</t>
  </si>
  <si>
    <t>Įvykdyta.  Įgyvendinant darbo rinkos politiką ir gyventojų užimtumo programą, 2021 m. seniūnijose įdarbinti 64 asmenys</t>
  </si>
  <si>
    <t>Įvykdyta. Civilinės būklės įrašų sudaryta 1829 vnt., t.y. 10 proc.  daugiau nei 2020 m.</t>
  </si>
  <si>
    <t>Rezervo naudojimas pagal tarybos nustatytą tvarką, proc.</t>
  </si>
  <si>
    <t xml:space="preserve">Įvykdyta. Fondo lėšos panaudotos pagal tarybos nustatytą tvarką. 2021 m. Fondo lėšos naudotos COVID-19 ligos padariniams šalinti ir jos plitimui valdyti, esant valstybės lygio ekstremaliai situacijai. 2021 m. administracijai iš valstybės biudžeto kompensuotos išlaidos patirtos 2020 m. </t>
  </si>
  <si>
    <t>Įvykdyta.  Fondo lėšos panaudotos pagal tarybos nustatytą tvarką, neviršijant bendrų savivaldybės reprezentacijai skirtų lėšų</t>
  </si>
  <si>
    <t>Įvykdyta. Pagal grafiką grąžintos paskolos, mokėtos palūkanos</t>
  </si>
  <si>
    <t xml:space="preserve">Kompensacijos tikslingas panaudojimas, proc. </t>
  </si>
  <si>
    <t>Įvykdyta. Lėšos skirtos vežėjo patirtų nuostolių už keleivių vežimą vietinio (miesto ir priemiestinio) reguliaraus susisiekimo autobusų maršrutais kompensavimui</t>
  </si>
  <si>
    <t xml:space="preserve">Įvykdyta. Kompensuota dalis išlaidų, patirtų šalinant COVID-19 ligos padarinius ir valdant jos plitimą, esant valstybės lygio ekstremaliai situacijai </t>
  </si>
  <si>
    <t>~120</t>
  </si>
  <si>
    <t>Įvykdyta. Informacija apie savivaldybės administracijos, tarybos vykdomą veiklą viešinta respublikinėje, vietinėje spaudoje, televizijoje, savivaldybės internetiniame tinklapyje. Besitęsiant karantinui, greitai reaguota ir teikta bendruomenei aktuali informacija, rekomendacijos dėl Covid-19 situacijos</t>
  </si>
  <si>
    <t xml:space="preserve">Įvykdyta. Dalyvauta regioninio, tarptautinio bendradarbiavimo susitikimuose, renginiuose, forumuose, diskusijose </t>
  </si>
  <si>
    <t>Įvykdyta. Įsigytos antivirusinės programos, licencijos, kompiuteriai, skeneriai,  vykdyta IT programų priežiūra, IT įrangos remontas</t>
  </si>
  <si>
    <t xml:space="preserve">Įvykdyta. Projekto veiklos fiziškai įgyvendintos 2020 m. </t>
  </si>
  <si>
    <t xml:space="preserve">Įvykdyta. Tiek kontaktiniu, tiek nekontaktiniu būdu organizuotos viktorinos/konkursai, vykdytos prevencinės, eismo saugumo priemonės </t>
  </si>
  <si>
    <t>Įgyvendintų ekstremaliųjų situacijų prevencijos priemonių pagal planą vykdymo procentas</t>
  </si>
  <si>
    <t>Vykdoma. 2021 m. 2 seniūnijos įsigijo mobilias vaizdo stebėjimo kameras. Iš viso kaimiškosiose seniūnijose viešąsias / problemines vietas stebi 64 kameros</t>
  </si>
  <si>
    <t>Vykdoma. Kėdainių miestą stebi 37 vaizdo kameros, kurias prižiūri 5 skyriaus budėtojai. Taip pat naudojamos 8 kilnojamosios kameros, kurių vietos nuolat keičiamos pagal prašymus ar poreikį. Mieste 2021 m. buvo fiksuoti 983 įvairūs atvejai apie galimus teisės pažeidimus, pagal kuriuos buvo atlikti aplinkybių tikslinimai</t>
  </si>
  <si>
    <t>Įvykdyta. Savivaldybės taryba ir Savivaldybės administracija vykdė Lietuvos Respublikos Konstitucijos ir įstatymų nustatytas, Lietuvos Respublikos vietos savivaldos įstatymu reglamentuotas savarankiškas savivaldybės bei valstybines (valstybės perduotos savivaldybei) funkcijas. 2021 m. 12 tarybos posėdžių metu daugiausia sprendimų priimta Architektūros ir urbanistikos, Turto valdymo, Verslo aplinkos gerinimo, Švietimo ir ugdymo, Ekonomikos ir finansų, Socialinės apsaugos, rajono tarybos veiklos organizavimo srityse</t>
  </si>
  <si>
    <t xml:space="preserve">Įvykdyta. Administracinės naštos 2019-2021 m. plane suplanuota 17 priemonių, iš kurių 2021 m. - 15. Visos 2021 m. numatytos priemonės yra  vykdomos. Centralizuoto vidaus audito skyrius 2021 m. I pusmetyje atliko vidaus auditą dėl administracinės naštos mažinimo priemonių plano vykdymo  kontrolę. Pagal atliktą vidaus audito išvadą 2021 m.  savivaldybės administracijos vidaus kontrolė administracinės naštos mažinimo srityje vertinama gerai. </t>
  </si>
  <si>
    <t xml:space="preserve">Įvykdyta. Savivaldybės 2020-2021 m. korupcijos prevencijos programos įgyvendinimo priemonių plane numatyta 14 priemonių, iš kurių visos yra įgyvendinamos 
</t>
  </si>
  <si>
    <t>Įvykdyta. Savivaldybės administracijos  lygių galimybių politika ir jos įgyvendinimo tvarkos aprašas  nustato lygių galimybių Savivaldybės administracijoje principus ir jų įgyvendinimo darbe sąlygas bei tvarką. Administracijoje darbas vykdomas nenumatant apribojimų, kurie turėtų neigiamą poveikį moterų ir vyrų lygybės ir nediskriminavimo dėl lyties, rasės, tautybės, kalbos,  kilmės, socialinės padėties, tikėjimo, įsitikinimų ar pažiūrų, amžiaus, negalios, lytinės orientacijos, etninės priklausomybės ar religijos principų</t>
  </si>
  <si>
    <t>Įvykdyta. 2021 m. Savivaldybės priešgaisrinė tarnyba už savivaldybės skirtas lėšas įsigijo 1 suspausto oro autonominį kvėpavimo aparatą, kuriuo aprūpino Pagirių  ugniagesių komandą (jau aprūpintos visos UK), visos ugniagesių komandos aprūpintos nauja darbo apranga, atnaujinant materialinę bazę, perdažytas pastato fasadas Josvainių komandoje, atremontuotos darbuotojų buitinės patalpos Krakių ir Okainių komandose, Šėtoje sutvarkytas gaisrinių patalpų stogas</t>
  </si>
  <si>
    <t>Įvykdyta.  Pagal ekstremaliųjų situacijų prevencijos priemonių planą 2021 m. numatytos 63 prevencinės priemonės įvykdytos. 2021 m. įvyko 5 Ekstremaliųjų situacijų komisijos posėdžiai. 2021 m. rajone įvyko 7 ekstremalūs įvykiai; dėl jų nukentėjusių žmonių nebuvo. Tobulinta Civilinės saugos gyventojų perspėjimo sirenomis sistema Rajone šiuo metu yra  29 centralizuoto valdymo elektros sirenos. Kėdainių mieste parinkta 18 Savivaldybei priklausančių pastatų, kuriuose gali būti priimta ir užtikrinamos būtinos laikinam gyvenimui sąlygos beveik 11 tūkst. žmonių</t>
  </si>
  <si>
    <t>Vykdoma. 2021 m. parengtas ir rajono taryboje  patvirtintas Gyventojų iniciatyvų, skirtų gyvenamajai aplinkai gerinti, projektų idėjų atrankos ir finansavimo tvarkos aprašas, pagal kurį organizuotas projektų idėjų atrankos konkursas. Konkursui pateikta 17 projektų idėjų pasiūlymų, iš kurių atrinkti finansavimui du. Šiems projektams 2022 m. numatytas finansavimas darbams atlikti</t>
  </si>
  <si>
    <t>Lėšų biudžete nebuvo numatyta, techninės dokumentacijos korektūrą planuojama rengti 2022 m.</t>
  </si>
  <si>
    <t>Įvykdyta. Įdiegta modernizuota valdymo sistema</t>
  </si>
  <si>
    <t xml:space="preserve">Vykdoma. Planas parengtas, tačiau  nėra suderintas su LR Energetikos ministerija, kadangi dar nėra patvirtintos  Atsinaujinančių išteklių energijos naudojimo plėtros veiksmų planų derinimo tvarkos. Suderinus su LR Energetikos ministerija, planas bus teikimas tvirtinti tarybai
</t>
  </si>
  <si>
    <t>Vykdoma. Tęsti vandentiekio ir buitinių nuotekų tinklų įrengimo darbai Šėtos mstl. bei Kunionyse. Sutartis su Rangovu UAB „Techsis“ 2021-10-21 nutraukta dėl Rangovo sutartinių įsipareigojimų nevykdymo Šėtos mstl. Pradėtos  vykdyti viešųjų pirkimų procedūros dėl UAB „Techsis“ neatliktų darbų užbaigimui. Viso projekto įgyvendinimo metu paklota 38,8 km vandentiekio ir nuotekų tinklų.</t>
  </si>
  <si>
    <r>
      <rPr>
        <sz val="10"/>
        <color theme="1"/>
        <rFont val="Times New Roman"/>
        <family val="1"/>
        <charset val="186"/>
      </rPr>
      <t>Įvykdyta. Rajone  įregistruotos 2764 žemės ūkio ir kaimo valdos, įregistruoti ir veikiantys 1839 ūkininkų ūkiai. 2021 m. rajone padidėjo įregistruotų ūkininkų ūkių skaičius, nes atsirado reali galimybė gauti paramą jaunesniems ūkininkams, pateikusiems paraiškas pagal Lietuvos kaimo plėtros 2014–2020 m. programos priemonę „Parama jaunųjų ūkininkų įsikūrimui“. Vidutinis vieno rajono  ūkio dydis</t>
    </r>
    <r>
      <rPr>
        <sz val="10"/>
        <color rgb="FFFF0000"/>
        <rFont val="Times New Roman"/>
        <family val="1"/>
        <charset val="186"/>
      </rPr>
      <t xml:space="preserve"> </t>
    </r>
    <r>
      <rPr>
        <sz val="10"/>
        <color theme="1"/>
        <rFont val="Times New Roman"/>
        <family val="1"/>
        <charset val="186"/>
      </rPr>
      <t>2021 m. siekė 40,60 ha. Ūkiai kasmet stambėja. Atsižvelgiant į pastarųjų metų gamtines sąlygas, auga pasėlių draudimas  nuo gamtos reiškinių. Dėl pasėlių dalies draudimo įmokų kompensavimo iš valstybės biudžeto lėšų pateikta 25 proc. arba 21 paraiška daugiau nei 2020 m. Atitinkamai didėjo apskaičiuota kompensacijos suma. 2021 m., palyginus su 2020 m., bendra medžiojamųjų gyvūnų padarytos žalos suma padidėjo 25 proc. Pagrindiniai ūkininkų nuostolių kaltininkai Kėdainių rajone vis dėlto išlieka stumbrai. Žemės ūkio technikos valstybinės techninės apžiūros vykdomos kas 2 metai.  Iš viso 2021 m. aptarnautos rajone registruotos technikos skaičius – 7245 vnt., surinkta ~30,8 tūkst. Eur rinkliavos už technikos registravimą. Ataskaitiniu laikotarpiu dėl COVID-19 pandemijos ir su ja susijusių ribojimų susidariusi situacija ūkininkams skirta pagalba - tęstas  palūkanų, sumokėtų už paskolas ir lizingo paslaugas be garantijos, kompensavimas COVID-19 ligos protrūkio laikotarpiu; pratęstas paraiškų rinkimas pagal Lietuvos kaimo plėtros 2014–2020 metų programos priemonę „Išimtinė laikina parama ūkininkams ir MVĮ, kuriuos ypač paveikė COVID-19 krizė“; pratęstas paraiškų rinkimas daržovių augintojams, kuriems, reaguojant į COVID 19 protrūkį, buvo skiriama laikinoji valstybės pagalba.</t>
    </r>
  </si>
  <si>
    <t>Įvykdyta. Per 2021 m. verslininkams dalinai kompensuotos išlaidos už 105,1 tūkst. Eur  pagal 8 priemones: seminarų ir mokymų - 1 320,95 Eur;  verslo planų ir investicinių projektų - 1 800 Eur; rinkodaros priemonių - 1 050 Eur; darbo vietų steigimo  - 56 361,99 Eur, įrangos/technikos įsigijimo - 43 272,87 Eur; įmonės registravimo - 46,15 Eur, negyvenamų patalpų dalinis išlaidų kompensavimas - 1 223,28 Eur. Finansuotos naujai įsteigtos 34 darbo vietos. Paramos vidurkis skirtas vienam verslo subjektui -  2 144,39 Eur</t>
  </si>
  <si>
    <t xml:space="preserve">Įvykdyta. Pagal planą 2021 m. patikrintos visos rajono mokyklos (16). Tikrinti dokumentai, užrašai (patalpose ir išorėje), interneto svetainės. Taip pat patikrinti ir 11 seniūnijų dokumentai. Iš viso 27 įstaigos. El. paštu išsiųstos klaidos ir rekomendacijos, paaiškinimai. Taip pat suteikta apie 400 kalbos konsultacijų, parašyti 52 kalbiniai  straipsneliai rajono laikraštyje,  koordinuoti ir organizuoti  kalbiniai renginiai </t>
  </si>
  <si>
    <t xml:space="preserve">Įvykdyta. 2021 m. parengtas ir patvirtintas Asmenų, dalyvaujančių mobilizaciniuose ir priimančios šalies paramos mokymuose 2021 m. planas; Mobilizacijos planas; Mobilizacijos valdymo grupė ir jos nuostatai; Savivaldybės administracijos ir jai pavaldžių įstaigų civilinio mobilizacinio personalo rezervo sąrašas. Taip pat organizuoti pilietinio (neginkluoto) pasipriešinimo mokymai. </t>
  </si>
  <si>
    <t>Įvykdyta. 7 seniūnijose naikinti Sosnovskio barščių plotai, lėšos skirtos individualių nuotekų valymo įrenginių įsigijimo daliniam finansavimui, palaikomas Kraujupio upelio vandens lygis, papildant jį vandeniu iš Nevėžio upės siekiant išsaugoti biologinę įvairovę</t>
  </si>
  <si>
    <t xml:space="preserve">Įvykdyta. Vykdytas gelbėjimo ir cheminių avarijų padarinių likvidavimo koordinavimas, tvarkytos ir valytos Nevėžio bei Dotnuvėlės upių pakrantės, atlikti Akademijos tvenkinio pakrantės tvarkymo darbai, išvalytas Pernaravos mstl. prūdas, sutvarkyta aplinka maudymvietės įrengimui, parengtas Kėdainių tvenkinio ant Dotnuvėlės upės  miesto parke valymo darbų projektas, vykdytas jūrinių erelių perimviečių stebėjimas </t>
  </si>
  <si>
    <t>Įvykdyta. Įgyvendinant Aplinkos monitoringo 2019-2024 m. programos priemonės vykdytas aplinkos oro, paviršinio vandens (gyvulininkystės kompleksų nuotekų), požeminio vandens, dirvožemio ir aplinkos triukšmo monitoringas, taip pat atlikti Nevėžio, Obelies, Šerkšnio upių vandens tyrimai</t>
  </si>
  <si>
    <t>Įvykdyta. Organizuoti Europos judumo savaitės renginiai (suorganizuotos net 76 skirtingos veiklos, kurias įgyvendino 16 rajono įstaigų), 2 ugdymo įstaigoms sumokėtas gamtosauginių mokyklų programos dalyvio mokestis, pagaminta plakatų „Nedegink žolės“ Kėdainių rajono mokykloms, darželiams, švietimo ir savivaldybės įstaigoms, Suteiktos atliekų rūšiavimo ir aplinkosaugos kampanijos komunikacijos priemonių parengimo paslaugos, Sukurtas vaizdo klipas apie atliekų rūšiavimą ir aplinkosaugą</t>
  </si>
  <si>
    <t>Įvykdyta. Prenumeruoti leidiniai „Žaliasis pasaulis“, „Miškai“ ir „Lututė“, savaitraštis „Žaliasis pasaulis“ lopšeliams-darželiams, mokykloms-darželiams ir bibliotekoms, Atliktas Akademijos vandens telkinio įžuvinimas</t>
  </si>
  <si>
    <t>Vykdoma. 2021 m. parengta techninė dokumentacija 35 antžeminių ir pusiau požeminių konteinerių aikštelių įrengimui. Dėl techninės dokumentacijos suderinimo su NŽT bei kitomis atsakingomis įstaigomis, užsitęsė projektavimo procedūros</t>
  </si>
  <si>
    <t>~15,5</t>
  </si>
  <si>
    <t>Įvykdyta. 11 seniūnijų vykdyti  žvyravimo darbai. Seniūnijos įsigijo apie 11,5 tūkst. t žvyro. Žvyruota apie 25,8 km kelių</t>
  </si>
  <si>
    <r>
      <t xml:space="preserve">Įvykdyta. Savivaldybės teritorijoje iš bendrojo naudojimo ir individualių konteinerių buvo surinka ir sutvarkyta 12,4 tūkst. t mišrių komunalinių atliekų ir 1,55 tūkst. antrinių žaliavų (iš bendrojo naudojimo konteinerių: stiklo pakuotės 385,58 t, popieriaus - 276,84 t, plastiko - 279,86 t; Iš individualiuose valdose esančių konteinerių 612,48 t), t.y. 488,8 t daugiau nei 2020 m. ir net </t>
    </r>
    <r>
      <rPr>
        <sz val="10"/>
        <rFont val="Times New Roman"/>
        <family val="1"/>
        <charset val="186"/>
      </rPr>
      <t xml:space="preserve">637,76 t daugiau nei 2019 m. Taip pat surinkta ir sutvarkyta apie 2,6 tūkst. t specifinių atliekų </t>
    </r>
    <r>
      <rPr>
        <sz val="10"/>
        <rFont val="Times New Roman"/>
        <family val="1"/>
      </rPr>
      <t>bei 133,24 t tekstilės atliekų . 2021 m. iš fizinių ir juridinių asmenų rinkliavos už komunalinių atliekų surinkimą ir tvarkymą paslaugas surinkta 1 623 594,29 Eur, t. y. 7,8 proc. daugiau nei 2020 m.</t>
    </r>
  </si>
  <si>
    <t xml:space="preserve">Vykdoma. Likviduoti 3 pastatai Vilainių k. ir 1 pastatas Okainių k. Užsitęsus teisminėms procedūroms dėl kitų 4 objektų pripažinimo bešeimininkiais, griovimo darbai bus vykdomi 2022 m. </t>
  </si>
  <si>
    <t xml:space="preserve">Įvykdyta. Rekultivuotos atvirais kasiniais pažeistos teritorijos Bakainių k., Kampų k. ir Dovydiškių k. </t>
  </si>
  <si>
    <t>Įvykdyta. 2021 m. organizuotas 59 bešeimininkių ir bepriežiūrių gyvūnų gaudymas, karantinavimas, laikina globa</t>
  </si>
  <si>
    <t>Įvykdyta. Iš viso sterilizuotos / kastruotos, paskiepytos nuo pasiutligės ir paženklintos išoriniu žymekliu 192 katės. Taip pat buvo išduoti 3 leidimai įvežti, įsigyti, laikyti, veisti, parduoti pavojingus šunis savivaldybės teritorijoje</t>
  </si>
  <si>
    <t xml:space="preserve">Įvykdyta. 2021 m. bepriežiūrių ir bešeimininkių gyvūnų skaičius sumažėjo 59 gyvūnais, iš kurių 27 šunys ir 23 katės (sugauta 57, paimta iš gyventojų – 2). </t>
  </si>
  <si>
    <t>Įvykdyta. Atlikti vandens transporto priemonių nuleidimo vietos įrengimo Angirių tvenkinyje darbai, valstybės biudžeto lėšų apmokėjimas 2022 m. (kompensavimo būdu)</t>
  </si>
  <si>
    <t>Įvykdyta. Seniūnijoms skirtos lėšos želdiniams įsigyti, želdynams prižiūrėti, pakabintos Kaštoninės keršakandės gaudyklės</t>
  </si>
  <si>
    <t>6/4</t>
  </si>
  <si>
    <t>21/12/11</t>
  </si>
  <si>
    <t xml:space="preserve">Finansuotos 4 prioritetinių sporto šakų (1 – krepšinio, 2 – futbolo, 1 – bokso) veiklos programos </t>
  </si>
  <si>
    <t>10 / 9-10 / 450</t>
  </si>
  <si>
    <t>10 / 36</t>
  </si>
  <si>
    <t>11 / 6</t>
  </si>
  <si>
    <t>Įvykdyta. Krepšinio komanda „Nevėžis“ 2020/2021 m. LKL čempionate iškovojo 10 vietą</t>
  </si>
  <si>
    <t>Įvykdyta.  2021 m. Kėdainių futbolo komanda „Nevėžis“ LFF Optibet A lygos čempionate iškovojo 10 vietą, sužaistos 36 rungtynės, įvykdyta 10 sportinių stovyklų</t>
  </si>
  <si>
    <t>Įvykdyta. Suorganizuota 11 stovyklų, įvairaus amžiaus grupėse šalies ir tarptautinėse varžybose boksininkai iškovojo 14 medalių</t>
  </si>
  <si>
    <t>Įvykdyta. Dalyvauta šalies vaikų, jaunių ir jaunimo pirmenybėse septyniose amžiaus grupėse, 3 jauni žaidėjai papildė „Nevėžio“ komandą</t>
  </si>
  <si>
    <t>Įvykdyta. Finansuota 15 gyventojų fizinio aktyvumo plėtros bei 10 sporto veiklos projektų. Projektų veiklose dalyvavo per 2 tūkst. asmenų</t>
  </si>
  <si>
    <t>Įvykdyta. Pasiruošimui ir dalyvavimui šalies ir tarptautiniuose sporto renginiuose įvyko 11 sporto stovyklų, jose  dalyvavo 99 sportininkai. Organizuotos aerobinės gimnastikos, krepšinio, šachmatų, šaškių, teniso, stalo teniso, turizmo, sportinių šokių, dviračių sporto, karate, kultūrizmo, žolės riedulio ir kitų sporto šakų varžybos ir kiti renginiai. Kėdainių rajono sportininkai ir komandos šalies pirmenybėse, čempionatuose, tarptautinėse varžybose įvairaus amžiaus grupėse ir atskirose sporto šakose laimėjo 113 medalių</t>
  </si>
  <si>
    <t>Įvykdyta. Įvyko rajoninės tarporganizacinės neįgaliųjų šaškių, bočios, stalo teniso varžybos, paraplegikų spartakiada, žygiai su šiaurietiškomis lazdomis. Dalyvauta respublikinės bočios varžybose, rankų lenkimo čempionate. Suorganizuotos 4 sportinės stovyklos pasiruošti varžyboms</t>
  </si>
  <si>
    <t xml:space="preserve">Įvykdyta. Kultūros ir sporto skyrius, bendradarbiaudamas su rajono sporto nevyriausybinėmis organizacijomis, biudžetinėmis įstaigomis, 2021 m. organizavo krepšinio, futbolo, bokso, šachmatų, šaškių, teniso, stalo teniso, turizmo, sportinių šokių, lengvosios atletikos, tinklinio, dziudo imtynių, dviračių sporto, karate, kultūrizmo, žolės riedulio ir kitų sporto šakų varžybas, respublikinius, tarptautinius ir kitus renginius. </t>
  </si>
  <si>
    <t xml:space="preserve">Įvykdyta. Baigti naujos dangos, kurią miesto stadionui skyrė Lietuvos futbolo federacija, keitimo darbai, baigti Kėdainių miesto stadiono aptarnavimo ir buities pastato su dengtomis tribūnomis statybos darbai </t>
  </si>
  <si>
    <t>Įvykdyta. Atnaujinta riedučių rampa mieste, įrengtos vaikų žaidimo aikštelės Aristavoje bei prie Akademijos  tvenkinio</t>
  </si>
  <si>
    <t>Įvykdyta.  Pateikus paraišką papildomam finansavimui, įsigytos saugojimo spintos, suolai su atramomis bei sublokuotos kėdės</t>
  </si>
  <si>
    <t>Vykdoma. Parengtas stadiono ir sporto aikštyno atnaujinimo techninis projektas, atlikta techninio projekto ekspertizė</t>
  </si>
  <si>
    <t xml:space="preserve">Įvykdyta. 2021 m. pab. centre sportavo 501 mokyklinio amžiaus ir 10 suaugusiųjų sportininkų. </t>
  </si>
  <si>
    <t xml:space="preserve">Įvykdyta. Kaimiškosiose seniūnijose dirbo sporto metodininkai, kurie vakarais užtikrino sportinę veiklą mokyklų sporto salėse </t>
  </si>
  <si>
    <t>Vykdoma. Kėdainių arenoje renovuota salės danga</t>
  </si>
  <si>
    <t>Sveikatingumo/sportinių renginių rajone skaičius</t>
  </si>
  <si>
    <t xml:space="preserve">Įvykdyta. 2021 m. organizuoti sveikatingumo ir sporto renginius rajono bendruomenei,  kuriuose dalyvavo 4100 gyventojų. Karantino metu Centras vykdė edukacinius fizinio aktyvumo ir sveikatinimo renginius nuotoliniu būdu.  Centro krepšinio aukšto meistriškumo komanda „Kėdainių SC-Ateitis“ dalyvavo Lietuvos RKL A diviziono čempionate. Pasirengimo ir varžybų metu organizuotos 8 stovyklos (104 dienos). 2020–2021 metų sezono čempionate komanda užėmė 7 vietą. </t>
  </si>
  <si>
    <t>Įvykdyta. Organizuotos  mokymo plaukti pamokos 2–3 klasių mokiniams Kėdainių rajono baseinuose. Mokymo plaukti programa finansuojama Lietuvos plaukimo federacijos informacijos ir paslaugų biuro (18 pamokų rudens ciklas) ir savivaldybės  (14 pamokų pavasario ciklas) lėšomis. Dėl Covis-19 pandemijos pavasario ciklo nebuvo įmanoma organizuoti</t>
  </si>
  <si>
    <t>Programoje dalyvaujančių vaikų</t>
  </si>
  <si>
    <t>6400</t>
  </si>
  <si>
    <t>Įvykdyta. Piniginės socialinės paramos gavėjų skaičius mažėjo dėl to, kad karantino metu daug asmenų gavo tikslines išmokas iš užimtumo tarnybos ir dėl to negalėjo gauti socialinės pašalpos</t>
  </si>
  <si>
    <t>347</t>
  </si>
  <si>
    <t>Įvykdyta. Mokinių, gaunančių būtiniausius mokinio reikmenis, nemokamą maitinimą skaičius didėjo, nes  šeimos  dėl karantino prarado pajamas</t>
  </si>
  <si>
    <t>Įvykdyta. 347 vaikų iš dalies arba visiškai atleisti nuo mokesčio už maitinimą. Lėšų reikėjo mažiau, kadangi karantino metu ikimokyklinės įstaigos dalį laiko nedirbo</t>
  </si>
  <si>
    <t>Įvykdyta. Mokinių, gaunančių nemokamą maitinimą, skaičius didėjo, nes  šeimos  dėl karantino prarado pajamas</t>
  </si>
  <si>
    <t>Įvykdyta. Asmenims išmokėtos tikslinės kompensacijos</t>
  </si>
  <si>
    <t>Įvykdyta. Išmoka skirta 8723 vaikams</t>
  </si>
  <si>
    <t>Įvykdyta. Įgyvendinti 5 Kėdainių rajono neįgaliuosius atstovaujančių organizacijų pateikti socialinės reabilitacijos paslaugų neįgaliems asmenims projektai, kuriuose dalyvavo  427 neįgalūs asmenys</t>
  </si>
  <si>
    <t>Įvykdyta. 8 asmenims  dalinai kompensuotos būsto pritaikymo neįgaliesiems išlaidos</t>
  </si>
  <si>
    <t>Įvykdyta. Vykdytas viešinimas dėl galimybės pasinaudoti šia paslauga 3  šeimos kreipėsi dėl kompensacijų</t>
  </si>
  <si>
    <t>Įvykdyta.  Finansuotos pagal sutartis socialinės paslaugos asmenims, kurias teikia kitos savivaldybės. Taip pat finansuota socialinės paramos 2021 m. programa (dėl karantino, mažiau suteikta pirties paslaugų, taip pat vykdant aplinkos pritaikymo neįgaliesiems darbus, dalis jų persikėlė į 2022 m., mažiau nei planuota kreipėsi dėl gaisrų ar stichinių nelaimių padarytų nuostolių iš dalies padengti)</t>
  </si>
  <si>
    <t>Įvykdyta.  500 asmenų kompensuotas kainų skirtumas už šildymą. Lėšų poreikis kompensacijoms skiriamas atsižvelgiant į gyventojų gaunamas pajamas, šildymo sezono trukmę</t>
  </si>
  <si>
    <t>Įvykdyta.  5663  asmenims kompensuota karšto ir šalto vandens pardavimo kaina. Mažėjo asmenų ar šeimų, kurioms skirta piniginė socialinė parama skaičius</t>
  </si>
  <si>
    <t>Įvykdyta.  267 vaikams, gimusiems Lietuvoje ir gyvenantiems Kėdainių r. savivaldybėje mokėtos 100 Eur vienkartinės išmokos</t>
  </si>
  <si>
    <t>Įvykdyta.  Metų socialinio darbuotojo apdovanojimas skirtas Kėdainių rajono savivaldybės administracijos Krakių seniūnijos socialinei darbuotojai Vilmai Berulienei</t>
  </si>
  <si>
    <t xml:space="preserve">Įvykdyta. 2021 m. UAB "Kėdbusas" keleiviams turintiems teisę į lengvatas, įskaitant ir savivaldybės sprendimą dėl nemokamo moksleivių vežimo pardavė 492 326 vnt. kelionės bilietų (vienkartiniai ir terminuoti (mėnesiniai) </t>
  </si>
  <si>
    <t xml:space="preserve">Įvykdyta. Socialines paslaugas rajone teikė 6 įstaigos </t>
  </si>
  <si>
    <t>8/160</t>
  </si>
  <si>
    <t>Vykdoma. Įgyvendinant projektą teikiamos psichologo paslaugos ir pozityvios tėvystės užsiėmimai. Asmenys noriai naudojasi paslaugomis, ypatingai psichologų pagalba</t>
  </si>
  <si>
    <t>Įvykdyta. Projektą  įgyvendina  Kėdainių socialinės globos namai. Paslaugos teiktos 6 asmenims su  negalia</t>
  </si>
  <si>
    <t>Įvykdyta. Finansuoti 8 vaikų dienos centrai: Kėdainių pagalbos šeimai centro vaikų dienos centras (25 vaikai), VšĮ „Laiptai į viltį“ (20 vaikų), Vaikų dienos centras „Tavo svajonė“ (20 vaikų), Gudžiūnų bendruomenės centras (25 vaikai), Ažytėnų bendruomenės centras (15 vaikų), Asociacija „Trinus“ (25 vaikai), Tiskūnų bendruomenės centras (15 vaikų), Alternatyviojo ugdymo centras (15 vaikų)</t>
  </si>
  <si>
    <t>2021 m. nebuvo šeimynų teiktų prašymų dėl gyvenamojo būsto remonto</t>
  </si>
  <si>
    <t>Vykdoma. Vykdyti trečiojo bendruomeninio vaikų globos namų buto įrengimo darbai</t>
  </si>
  <si>
    <t xml:space="preserve">Įvykdyta. Viešosios aplinkos (Krakių M.Katkaus gimnazija, "Spindulio" mokykla, "Aušros" progimnazija, Kėdainių specialioji mokykla, miesto Budrio g., Kėdainių kultūros centro Surviliškio skyrius)  prieigos pritaikytos neįgaliųjų poreikiams </t>
  </si>
  <si>
    <t>Vykdoma. Socialiniuose būstuose keisti langai, atlikti elektros instaliacijos, vandentiekio remonto, vamzdynų, sanitarinių įrenginių keitimo (remonto) ir kiti darbai</t>
  </si>
  <si>
    <t>Įvykdyta. Savivaldybės visuomenės sveikatos rėmimo specialiosios programos lėšos buvo skirtos užkrečiamųjų ligų srityje;  Psichikos sveikatos stiprinimo srityje; Nelaimingų atsitikimų ir traumų prevencijos srityje; Aplinkos sveikatinimo srityje</t>
  </si>
  <si>
    <t>68,3</t>
  </si>
  <si>
    <t>Ikimokyklinio ir mokyklinio ugdymo įstaigų sveikatos kabinetų, kuriuose vykdomas  remontas</t>
  </si>
  <si>
    <t>Vykdoma. Visuomenės sveikatos biuro įgyvendinamas projektas "Kėdainių ir Anykščių rajonų savivaldybių mokyklų sveikatos kabinetų atnaujinimas". 2021 m. pasirašyta  sutartis su rangovu ir pradėti paprastojo remonto darbai 10 mokyklų sveikatos kabinetų: Labūnavos Nociūnų ir Pelėdnagių skyriai, Truskavos ir Surviliškio pagrindinėse mokyklose ir 6 ikimokyklinio ugdymo įstaigos</t>
  </si>
  <si>
    <t>Vykdoma. Projektą įgyvendina Kėdainių PSPC. Projekto įgyvendinimo metu tuberkulioze sergantiems pacientams, ambulatorinio gydymo metu  dalijami maisto talonai</t>
  </si>
  <si>
    <t>Įvykdyta. Lėšos pervestos Kėdainių sveikatos įstaigoms</t>
  </si>
  <si>
    <t>Įvykdyta. Neveiksnių asmenų būklės peržiūrėjimo komisija peržiūrėjo 54 asmenų būklę</t>
  </si>
  <si>
    <t>Įvykdyta. Baigtos įgyvendinti Visuomenės sveikatos biuro vykdomo projekto veiklos. Iš viso nuo 2018 m. projekto informavimo, švietimo ir mokymo renginiuose bei sveikatos raštingumą didinančiose veiklose dalyvavo 3046 asmenys.</t>
  </si>
  <si>
    <t>Įvykdyta. Įvykdytos visos valstybės deleguotos visuomenės sveikatos priežiūros funkcijos ir priemonės pagal planus ir vertinimo kriterijus, vykdytos tikslinės programos, taip pat dalyvauta grėsmių, susijusių su COVID 19 valdymu, pagalba Nacionaliniam visuomenės sveikatos centrui</t>
  </si>
  <si>
    <t>1/3000/ 5000</t>
  </si>
  <si>
    <t>Įvykdyta. Įgyvendinant programą vykdytas  E. sveikatos IS funkcionalumų palaikymas, atnaujinimas ir diegimas, IKT įrangos modernizavimas, apmokyti nauji darbuotojai</t>
  </si>
  <si>
    <t>Įvykdyta. Įgyvendinant programą savivaldybės biudžeto lėšomis dantų protezavimo paslaugos suteiktos 86 asmenims</t>
  </si>
  <si>
    <t>1/              657</t>
  </si>
  <si>
    <t xml:space="preserve">Įvykdyta. Programos lėšomis įsigijus impulsinį mobilų rentgeno aparatą su C  lanku atliktos gydytojų ortopedų-traumatologų, urologų operacijos. </t>
  </si>
  <si>
    <t>1/3017/ 3199</t>
  </si>
  <si>
    <t>Įvykdyta.  Programos lėšomis mokamos lizingo įmokos už įsigytą  universalų distancinį valdymo rentgeno diagnostikos aparatą, perkami tuberkulino mėginiai</t>
  </si>
  <si>
    <t xml:space="preserve">Įvykdyta. Programos lėšomis mokamos lizingo įmokos  už įsigytą echoskopą. </t>
  </si>
  <si>
    <t>Įvykdyta.  Programos lėšomis dalinai finansuotos ambulatorijų ir medicinos punktų komunalinės išlaidos. Pasitenkinimas teikiamomis paslaugomis išlieka pakankamai aukštas (gerai ir labai gerai vertina 93,3 proc. apklaustųjų), tačiau lyginant su 2020 m., rodiklis sumažėjo apie 3 proc. dėl objektyvių priežasčių - ekstremalios situacijos, susijusios su COVID-19 pandemija</t>
  </si>
  <si>
    <t>Įvykdyta. Programos lėšomis mokamos lizingo įmokos  už įsigytą ultragarsinį aparatą. Vienas gydytojas vidutiniškai atliko 444 vnt. ultragarsinių tyrimų</t>
  </si>
  <si>
    <t>Įvykdyta. Programos lėšomis skirta 248 vnt. kūdikių kraitelių</t>
  </si>
  <si>
    <t>Įvykdyta. Programos lėšomis mokamos lizingo įmokos  už  endoskopinę įrangą su vežimėliu bei endoskopų plovimo ir dezinfekavimo mašiną. Dėl Covid-19 taikomų priemonių buvo pailgintas dezinfekcijos laikas tarp ligonių priėmimo, kas sąlygojo mažesnį priimtų pacientų skaičių</t>
  </si>
  <si>
    <t xml:space="preserve">Tęsiantis pandeminei situacijai ir įvertinant visų medikų didelį darbą ir pasiaukojimą,  Metų mediko apdovanojimas neteiktas, nes visi rajono medikai verti Metų mediko vardo. Medicinos darbuotojų dienos proga organizuotas šventinis paminėjimas </t>
  </si>
  <si>
    <t>Lėšų priemonei 2021 m. biudžete nebuvo skirta. Priemonės vykdymas numatomas 2022 m.</t>
  </si>
  <si>
    <t>Vykdoma. Dalinai kofinansuotas PSPC įgyvendinamas projektas. Atliktas numatytų ambulatorijų patalpų remontas, įsigyta įranga pirminės sveikatos priežiūros paslaugų teikimui</t>
  </si>
  <si>
    <t xml:space="preserve">Gyventojų, galėsiančių pasinaudoti  medicininėmis paslaugomis, skaičius </t>
  </si>
  <si>
    <t xml:space="preserve">Įvykdyta. Baigti Akademijos ambulatorijos įrengimo ir pritaikymo visuomenės poreikiams darbai </t>
  </si>
  <si>
    <t xml:space="preserve">Vykdoma.  Įgyvendinant projektą teiktos stacionarios Žemo slenksčio kabinete ir mobilios paslaugos 1261 lankytojui, įsigytos priemonės (atrankiniai greitieji ŽIV, Hepatitų C, B, sifilio testai,  vienkartinės dezinfekcinės, žaizdų gydymo  priemonės, utilizavimo konteineriai ir transportavimo įranga (krepšiai) mobilioms paslaugoms teikti) </t>
  </si>
  <si>
    <t>Vykdoma.  2021 m. pastatytas, sumontuotas ir įrengtas kilnojamas medicinos punktas</t>
  </si>
  <si>
    <t xml:space="preserve">Vykdoma. Tęsti gimnazijos pastato rekonstrukcijos darbai   </t>
  </si>
  <si>
    <t>Vykdoma. Gavus papildomą finansavimą, tęsti modernių ir saugių erdvių kūrimo darbai progimnazijoje: atnaujintos 4 klasės, įsigyti baldai</t>
  </si>
  <si>
    <t>Vykdoma. Baigti Kėdainių lopšelio-darželio „Vaikystė“ pastato modernizavimo darbai, diegiant energinio efektyvumo priemones. Įgyvendinant ES projektą, interaktyvi įranga moderniai įrengtose grupėse</t>
  </si>
  <si>
    <t>Vykdoma. Baigti Kėdainių lopšelio-darželio "Žilvitis" pastato modernizavimo darbai, diegiant energinio efektyvumo priemones, šiuolaikiškai ir moderniai įrengta 1 grupės edukacinės erdvė, nupirkti baldai, įranga, sukurta saugi ir funkcionali aplinka</t>
  </si>
  <si>
    <t xml:space="preserve">Įvykdyta. 8 ugdymo įstaigose vykdyti remonto darbai (l/d "Varpelis", "Pasaka", "Vyturėlis", "Puriena", Labūnavos pagrindinė m-kla, J. Paukštelio progimnazija, Krakių M.Katkaus, Akademijos gimnazijos) </t>
  </si>
  <si>
    <t>Vykdoma. Parengti viešųjų pastatų, esančių Josvainių g. 53 ir Pavasario g. 8, Kėdainiuose, energinio efektyvumo didinimo investicijų projektai</t>
  </si>
  <si>
    <t>Įvykdyta. Metų mokytojo vardas suteiktas Kėdainių šviesiosios gimnazijos chemijos mokytojai metodininkei Irmai Krivickienei</t>
  </si>
  <si>
    <t>Įvykdyta. Švietimo skyrius koordinavo 6 gimnazijų, Suaugusiųjų ir jaunimo mokymo centro, 3 progimnazijų, 6 pagrindinių mokyklų, mokyklos-darželio, 7 lopšelių-darželių, 3 neformaliojo vaikų švietimo mokyklų ir Švietimo pagalbos tarnybos veiklą. Ikimokyklinio ir priešmokyklinio ugdymo grupės veikė Josvainių ir Šėtos socialiniuose ugdymo centruose</t>
  </si>
  <si>
    <t>Įvykdyta.  2021 m.  skirta lėšų 4 įstaigų įgyvendinamų projektų kofinansavimui</t>
  </si>
  <si>
    <t>Įvykdyta. 2021 m. parengtas ir rajono taryboje patvirtintas Kėdainių rajono savivaldybės mokyklų tinklo pertvarkos 2021–2025 m. bendrasis planas.</t>
  </si>
  <si>
    <t>Įvykdyta.  2021 m. finansuota 20 vaikų vasaros poilsio ir užimtumo stovyklų  programų, kuriose dalyvavo 533 vaikai, iš kurių 185  - socialiai remtini vaikai, 101 - iš socialinės ir rizikos šeimų</t>
  </si>
  <si>
    <t>Įvykdyta. Už pasiekimus dalykinėse olimpiadose, konkursuose, meno festivaliuose ir sporto varžybose buvo apdovanoti 109 mokiniai</t>
  </si>
  <si>
    <t>Įvykdyta. Programos lėšomis paskatinti mokytojai už mokinių parengimą olimpiadoms ir pasiekimus, už inovatyvias ugdymo idėjas ir jų įgyvendinimą, 1 mokytojui iš dalies kompensuotas būsto nuomos mokestis, 2 mokytojams  finansuotas dalinis persikvalifikuojančių mokytojų studijos</t>
  </si>
  <si>
    <t>Įvykdyta. Programą vykdė lopšelis-darželis "Vyturėlis"</t>
  </si>
  <si>
    <t xml:space="preserve">Įvykdyta. Egzaminus laikė 319 bendrojo ugdymo mokyklų abiturientai. 100 balų įvertinta 16 mokinių darbų. Valstybinius brandos egzaminus mokiniai išlaikė 97,3 proc. Visų valstybinius brandos egzaminus pasirinkusiųjų išlaikymo vidutinis balas - 50.  </t>
  </si>
  <si>
    <t>Įvykdyta. 2021 m. NVŠ programose pagal tikslinį finansavimą dalyvavo 33,37  proc. mokinių, besimokančių bendrojo ugdymo mokyklose</t>
  </si>
  <si>
    <t>Įvykdyta.  Ugdymo įstaigoms iš Nacionalinės švietimo agentūros skirti 129 nešiojami kompiuteriai (mokiniams), 21 nešiojamasis kompiuteris ir 21 laminavimo aparatas (ikimokyklinio ir priešmokyklinio ugdymo mokytojams), 30 mobilių vaizdo įrašymo ir transliavimo įrenginių (bendrojo ugdymo mokyklose įrengiamoms hibridinėms klasėms)</t>
  </si>
  <si>
    <t>Įgyvendintų programų skaičius</t>
  </si>
  <si>
    <t xml:space="preserve">Įvykdyta. 2021 m. rugsėjo 1 d. vaikų, lankančių ugdymo įstaigas, buvo 7 070 (2020 m. -7 064). Nežymiai mažėjo mokinių skaičius, ikimokyklinio amžiaus vaikų - nepakito, o priešmokyklinio, - padidėjo. Nuo 2021 m. rugsėjo 1 d. bendrojo ugdymo mokyklose ugdomi 779 mokiniai, turintys specialiųjų ugdymosi poreikių, t.y. 15 proc. nuo visų besimokančiųjų mokinių skaičiaus. Dar 86 specialiųjų ugdymosi poreikių turintys mokiniai ugdomi Kėdainių „Spindulio“ mokykloje. Dalyvaujant šalies projekte „Kokybės krepšelis“ Krakių Mikalojaus Katkaus ir Šėtos gimnazijoms, Labūnavos pagrindinei mokyklai parengti ir įgyvendinami veiklos tobulinimo planai. </t>
  </si>
  <si>
    <t>225/ 5033</t>
  </si>
  <si>
    <t>Įvykdyta. Kėdainių švietimo pagalbos tarnyba  organizavo pedagogų, pagalbos mokinių specialistų, vadovų kvalifikacijos tobulinimo renginius kuriuose dalyvavo 5033 dalyviai. Teikta specialioji pedagoginė psichologinė ir socialinė pedagoginė pagalba, organizuotos mokinių dalykinės olimpiados, konkursai, vykdyta projektinė ir kt. veikla</t>
  </si>
  <si>
    <t>10/40</t>
  </si>
  <si>
    <t xml:space="preserve">Įvykdyta. 21 socialinių darbuotojų bei 10 atvejo vadybininkai dirbo su socialinės rizikos šeimomis </t>
  </si>
  <si>
    <t xml:space="preserve">Vykdoma. Įgyvendinant ES projektą įsigyti 6 socialiniai būstai </t>
  </si>
  <si>
    <t>2263 /47496</t>
  </si>
  <si>
    <t>Įvykdyta. Globojamų asmenų su sunkia negalia skaičius pastaraisiais metais didėja, daugėja tiek dienos socialinės globos paslaugų  namuose, tiek stacionariose įstaigose gavėjų</t>
  </si>
  <si>
    <t>Vykdoma. Projektą įgyvendina Kėdainių bendruomenės centras. Projektui gautas papildomas finansavimas, pratęstos projekto įgyvendinimo veiklos</t>
  </si>
  <si>
    <t>~38,8</t>
  </si>
  <si>
    <t>1252</t>
  </si>
  <si>
    <t>Įvykdyta. Neformaliojo vaikų švietimo įstaigų tinklas Savivaldybėje yra pakankamas, plėtojamos formaliojo ir neformaliojo švietimo paslaugos, švietimo prieinamumas ir galimybių lygybė. Kėdainių Dailės, Kalbų ir Muzikos mokyklas lankė 1252 mokiniai</t>
  </si>
  <si>
    <t>Įvykdyta. Konkurso būdu finansuota 14 projektų, skirtų nevyriausybinių organizacijų veiklos stiprinimui, partnerystės ir bendradarbiavimo, sprendžiant vietos bendruomenei aktualius klausimus, skatinimui, vietos bendruomenės aktyvinimui ir telkimui, vyresnio amžiaus žmonių įsitraukimo į aktyvų visuomeninį (bendruomeninį) gyvenimą, telkimosi bendrauti ir savitarpio pagalbos skatinimui, socialinio verslo plėtrai ir / ar pasirengimui jį kurti, teikti viešąsias paslaugas</t>
  </si>
  <si>
    <t xml:space="preserve">Įvykdyta. Dalinai finansuoti nevyriausybinių ir bendruomeninių organizacijų vietos projektai. Su vietos projektų vykdytojais pasirašyta 14 Savivaldybės biudžeto lėšų naudojimo sutarčių: 8 projektų vykdymas 2021 m. užbaigtas, kitų 6 projektų įgyvendinimas tęsis 2022 m. </t>
  </si>
  <si>
    <t>Įvykdyta. Kėdainių suaugusiųjų ir jaunimo mokymo centras koordinuoja  Savivaldybės neformaliojo suaugusiųjų švietimo ir tęstinio mokymosi 2021–2023 m. veiksmų plano įgyvendinimą, organizuoja Neformaliojo suaugusiųjų švietimo ir tęstinio mokymosi programų finansavimo konkursą, rengia ir viešina informaciją apie vykdomas suaugusiųjų švietimo iniciatyvas</t>
  </si>
  <si>
    <t xml:space="preserve">Vykdoma. Visuomenės sveikatos biuro įgyvendinamas projektas su partneriais iš Biržų ir Anykščių. Kėdainių rajone vykdomi specialistų ir jaunimo nuo 14 iki 29 metų amžiaus mokymai pagal 8 algoritmus; įrengti trys pakabinami ekranai (Kėdainių  J. Paukštelio progimnazijoje, Josvainių gimnazijoje, Kėdainių švietimo pagalbos tarnyboje), organizuota viena jaunimui skirta stovykla.  Projekto veiklose dirba 2 koordinatoriai ir psichologas, kuris teikia nemokamas konsultacijas jaunimui. </t>
  </si>
  <si>
    <t xml:space="preserve">Įvykdyta. Programos lėšomis mokamos lizingo įmokos už skaitmenizuoto mamografo įsigijimą, atlikta 2868 mamografijų ir vertinimo paslaugų </t>
  </si>
  <si>
    <t>Atlikus negyvenamosios dalies pastato konstrukcijų techninės būklės ekspertizę, pateiktas ekspertų siūlymas atsisakyti pastato dalies rekonstravimo darbų. Esamų konstrukcijų stiprinimo būdas nėra galimas ir būtų ekonomiškai nenaudingas ir siūloma šią pastato dalį nugriauti</t>
  </si>
  <si>
    <t>Įvykdyta. Informacija populiarinanti  Kėdainių kraštą, talpinamos socialiniame tin+L13:N17kle „Facebook“ lietuvių ir anglų kalbomis (,,Kėdainių turizmo ir verslo informacijos centras“, ,,Kėdainių senamiestis“, ,,Kėdainiai tourism and business“): pateikiama aktuali informacija apie renginius, lankytinus objektus ir paslaugas. Skelbiami įrašai Kėdainių TVIC Instagram ir Twitter paskyrose. Taip pat apie TVIC veiklą ir naujienas skelbiama Kėdainių rajono spaudai bei televizijai. Organizuoti įvairūs konkursai</t>
  </si>
  <si>
    <t>Įvykdyta. Kėdainių TVIC dalyvavo Jūros šventės ir "Sostinės dienų" turizmo gatvėse. Dalyvavimas miestų švenčių turizmo gatvėse itin pasiteisina, nes pasiekia tikslingą ir plačią tikslinę auditoriją</t>
  </si>
  <si>
    <t xml:space="preserve">Įvykdyta. Kėdainių TVIC vykdė lankytojų, kaimo turizmo, apgyvendinimo įmonių, muziejų duomenų apskaitą ir analizę </t>
  </si>
  <si>
    <t>Parengta techninė dokumentacija / Atnaujintų objektų skaičius</t>
  </si>
  <si>
    <t xml:space="preserve">Dėl COVID-19 pandemijos, Vyriausybei pakeitus Darnaus judumo priemonės finansavimo sąlygų aprašą, projektas nebuvo finansuotas, tačiau savivaldybės administracija savo lėšomis įgyvendino vieną iš numatytų  darnaus judumo priemonių "Įrengti pėsčiųjų dviračių taką  nuo Skongalio g. iki Vaivorykštės tilto" (02.02.09 priemonė) </t>
  </si>
  <si>
    <t>Rekonstruojamų objektų skaičius</t>
  </si>
  <si>
    <t>Parengta techninė dokumetacija/Paklota vandentiekio ir nuotekų tinklų, m</t>
  </si>
  <si>
    <t>Parengta techninė dokumetacija/Paklota buitinių nuotekų tinklų, m</t>
  </si>
  <si>
    <t>Vykdoma. Pagal pasirašytą paslaugų teikimo sutartį, rengtas nuotekų bei vandentiekio tinklų įrengimo techninis projektas. Bus teikiama ekspertizei. Apmokėjimas 2022 m.</t>
  </si>
  <si>
    <t>Įvykdyta. Pagal pasirašytą sutartį tarp Surviliškio V. Svirskio mokyklos ir AB "Panevėžio energija", pastaroji savo lėšomis įrengė šilumos gamybos įrenginius ir pajungė prie esamo pastatų šilumos punkto. Savivaldybės biudžeto lėšų nereikėjo</t>
  </si>
  <si>
    <t>Įvykdyta. Įsigytas Kėdainių kultūros centro Labūnavos skyriaus pastatas (2020 m. - 35 tūkst. Eur)</t>
  </si>
  <si>
    <t xml:space="preserve">Dėl Covid-19 pandemijos ir jos ribojimų konkursas 2021 m. neorganizuotas. Konkursą planuojama organizuoti 2022 m. </t>
  </si>
  <si>
    <t>Įvykdyta. 1 asmeniui kompensuotos komunalinės išlaidos</t>
  </si>
  <si>
    <t>Įvykdyta. Programoje dalyvavo  Kėdainių TVIC ir gavo dalinį finansavimą projektui "Mokslo populiarinimo leidinio "Kėdainių dvaro sodyba" parengimas ir leidyba" įgyvendinti. Iš programos skirtas 4 tūkst. Eur finansavimas, Kėdainių TVIC lėšos - 1,7 tūkst. Eur (01.01.01. priemonė)</t>
  </si>
  <si>
    <t xml:space="preserve">Įvykdyta. 13  Europos Sąjungos finansuojamų projektų taikytas apmokėjimas išlaidų kompensavimo būdu </t>
  </si>
  <si>
    <t>Techninis projektas nerengtas, nesant sutarimui derinant rekonstrukcijos darbus su atsakingomis institucijomis</t>
  </si>
  <si>
    <t>Kadangi Kėdainių evangelikų reformatų bažnyčioje buvo vykdomi esančios kriptos ir sarkofagų restauravimo darbai (pagal muziejaus įgyvendinamą projektą), pagal šią priemonę numatyti darbai kartotųsi</t>
  </si>
  <si>
    <t>Įvykdyta.  Kelionės išlaidos į darbą ir iš darbo kompensuotos 254 darbuotojams</t>
  </si>
  <si>
    <t>Nepataisomai sugedus pagrindiniam rentgeno aparatui, kuris yra konsultacijų poliklinikoje, kompiuterinio tomografo įsigijimas atidėtas. Prioritetas teiktas naujo rentgeno įsigijimui. Tikimasi tomografą įsigyti kiek vėliau, ES lėšomis</t>
  </si>
  <si>
    <t xml:space="preserve">UAB "Kėdainių vandenys" priemonės vykdymą nukėlė į  2022 m. </t>
  </si>
  <si>
    <t>UAB "Kėdainių vandenys" priemonės vykdymą nukėlė į  2022 m.  2020 m. sistema  įrengta Pramonės rajone</t>
  </si>
  <si>
    <t>UAB "Kėdainių vandenys" priemonės vykdymą nukėlė į  2023 m., kadangi 2021 m. vykdė didelės apimties vandentiekio ir buitinių nuotekų tinklų įrengimo darbus Krakių miestelio Klaipėdos, Lauko, Neries, Miško ir P.Lukšio gatvėse</t>
  </si>
  <si>
    <t>UAB "Kėdainių vandenys" priemonės vykdymą nukėlė į  2022 m.</t>
  </si>
  <si>
    <t>Priemonės vykdymas nebeaktualus, kadangi  UAB "Kėdainių vandenys" planuoja  vykdyti naujo geriamojo vandens tinklo įrengimo Pelėdnagiai-Paobelys priemonę</t>
  </si>
  <si>
    <t>Planuota rengti techninę dokumentaciją, tačiau nesant ES finansavimui bei nesant finansavimo sąlygų aprašui, techninė dokumentacija 2021 m. nerengta</t>
  </si>
  <si>
    <t>Finansavimą gali gauti asmenys, pateikę prašymą, tačiau pateiktų prašymų skirti kompensacijas 2021 m. nebuvo</t>
  </si>
  <si>
    <t>Vykdoma. Kėdainių krašto muziejaus ir partnerių iš Latvijos ir Baltarusijos bendras projektas, kurio tikslas pasidalyti istoriniu LDK paveldu, didinti Kėdainių, Rėzeknės ir Nesvyžiaus regionų gyvybingumą ir patrauklumą bei užtikrinti didesnį turistų srautą. 2021 m. viduryje projekto veiklos laikinai sustabdytos dėl politinės situacijos su Baltarusija</t>
  </si>
  <si>
    <t>12 priedas</t>
  </si>
  <si>
    <t>*Patvirtinti                             2021-ųjų m. asignavimai</t>
  </si>
  <si>
    <t>**Patikslinti                        2021-ųjų m. asignavimai</t>
  </si>
  <si>
    <t>Panaudoti                              2021-ųjų m. asignavimai</t>
  </si>
  <si>
    <t>Grupių ir klasių skaičius, kuriose įrengta vėdinimo (kondicionavimo) sistema</t>
  </si>
  <si>
    <t>Įvykdyta. Darželių grupių bei dalies mokyklų klasių patalpose montuota vėdinimo (kondicionavimo) sistema</t>
  </si>
  <si>
    <t>2021–2023 m. strateginio veiklos plano programų asignavimų 2021 m. panaudojimo suvestinė</t>
  </si>
  <si>
    <t xml:space="preserve">UAB "Kėdainių vandenys", tikslindami veiklos planą, priemonės vykdymą planuoja 2022 m.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</si>
</sst>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L_t_-;\-* #,##0.00\ _L_t_-;_-* &quot;-&quot;??\ _L_t_-;_-@_-"/>
    <numFmt numFmtId="165" formatCode="0.0"/>
    <numFmt numFmtId="166" formatCode="#,##0.0"/>
  </numFmts>
  <fonts count="66" x14ac:knownFonts="1">
    <font>
      <sz val="10"/>
      <name val="Arial"/>
      <charset val="186"/>
    </font>
    <font>
      <sz val="10"/>
      <name val="Times New Roman"/>
      <family val="1"/>
      <charset val="186"/>
    </font>
    <font>
      <sz val="9"/>
      <name val="Times New Roman"/>
      <family val="1"/>
      <charset val="186"/>
    </font>
    <font>
      <b/>
      <sz val="9"/>
      <name val="Times New Roman"/>
      <family val="1"/>
      <charset val="186"/>
    </font>
    <font>
      <b/>
      <sz val="12"/>
      <name val="Times New Roman"/>
      <family val="1"/>
      <charset val="186"/>
    </font>
    <font>
      <sz val="8"/>
      <name val="Times New Roman"/>
      <family val="1"/>
      <charset val="186"/>
    </font>
    <font>
      <b/>
      <sz val="10"/>
      <name val="Times New Roman"/>
      <family val="1"/>
      <charset val="186"/>
    </font>
    <font>
      <i/>
      <sz val="9"/>
      <name val="Times New Roman"/>
      <family val="1"/>
      <charset val="186"/>
    </font>
    <font>
      <i/>
      <sz val="10"/>
      <name val="Times New Roman"/>
      <family val="1"/>
      <charset val="186"/>
    </font>
    <font>
      <sz val="10"/>
      <name val="Arial"/>
      <family val="2"/>
      <charset val="186"/>
    </font>
    <font>
      <b/>
      <sz val="11"/>
      <name val="Times New Roman"/>
      <family val="1"/>
      <charset val="186"/>
    </font>
    <font>
      <b/>
      <sz val="8"/>
      <name val="Times New Roman"/>
      <family val="1"/>
      <charset val="186"/>
    </font>
    <font>
      <sz val="12"/>
      <name val="Times New Roman"/>
      <family val="1"/>
      <charset val="186"/>
    </font>
    <font>
      <b/>
      <sz val="10"/>
      <name val="Arial"/>
      <family val="2"/>
      <charset val="186"/>
    </font>
    <font>
      <i/>
      <sz val="10"/>
      <name val="Arial"/>
      <family val="2"/>
      <charset val="186"/>
    </font>
    <font>
      <b/>
      <sz val="10"/>
      <name val="Times New Roman"/>
      <family val="1"/>
    </font>
    <font>
      <b/>
      <sz val="9"/>
      <name val="Times New Roman"/>
      <family val="1"/>
    </font>
    <font>
      <sz val="9"/>
      <name val="Times New Roman"/>
      <family val="1"/>
    </font>
    <font>
      <sz val="8"/>
      <name val="Arial"/>
      <family val="2"/>
      <charset val="186"/>
    </font>
    <font>
      <b/>
      <sz val="7"/>
      <name val="Times New Roman"/>
      <family val="1"/>
      <charset val="186"/>
    </font>
    <font>
      <sz val="11"/>
      <name val="Times New Roman"/>
      <family val="1"/>
      <charset val="186"/>
    </font>
    <font>
      <i/>
      <sz val="8"/>
      <name val="Times New Roman"/>
      <family val="1"/>
      <charset val="186"/>
    </font>
    <font>
      <sz val="11"/>
      <name val="Arial"/>
      <family val="2"/>
      <charset val="186"/>
    </font>
    <font>
      <u/>
      <sz val="10"/>
      <name val="Times New Roman"/>
      <family val="1"/>
      <charset val="186"/>
    </font>
    <font>
      <sz val="10"/>
      <name val="Times New Roman"/>
      <family val="1"/>
    </font>
    <font>
      <b/>
      <sz val="12"/>
      <name val="Times New Roman"/>
      <family val="1"/>
    </font>
    <font>
      <b/>
      <sz val="11"/>
      <name val="Times New Roman"/>
      <family val="1"/>
    </font>
    <font>
      <i/>
      <sz val="9"/>
      <name val="Times New Roman"/>
      <family val="1"/>
    </font>
    <font>
      <sz val="11"/>
      <name val="Times New Roman"/>
      <family val="1"/>
    </font>
    <font>
      <sz val="12"/>
      <name val="Times New Roman"/>
      <family val="1"/>
    </font>
    <font>
      <i/>
      <sz val="10"/>
      <name val="Times New Roman"/>
      <family val="1"/>
    </font>
    <font>
      <i/>
      <sz val="7"/>
      <name val="Times New Roman"/>
      <family val="1"/>
    </font>
    <font>
      <b/>
      <sz val="10"/>
      <color indexed="8"/>
      <name val="Times New Roman"/>
      <family val="1"/>
    </font>
    <font>
      <sz val="6"/>
      <name val="Times New Roman"/>
      <family val="1"/>
    </font>
    <font>
      <sz val="8"/>
      <name val="Times New Roman"/>
      <family val="1"/>
    </font>
    <font>
      <sz val="10"/>
      <color rgb="FFFF0000"/>
      <name val="Times New Roman"/>
      <family val="1"/>
      <charset val="186"/>
    </font>
    <font>
      <sz val="9"/>
      <color rgb="FFFF0000"/>
      <name val="Times New Roman"/>
      <family val="1"/>
      <charset val="186"/>
    </font>
    <font>
      <sz val="9"/>
      <color rgb="FFFF0000"/>
      <name val="Times New Roman"/>
      <family val="1"/>
    </font>
    <font>
      <sz val="10"/>
      <color theme="0"/>
      <name val="Times New Roman"/>
      <family val="1"/>
      <charset val="186"/>
    </font>
    <font>
      <sz val="10"/>
      <color theme="0"/>
      <name val="Times New Roman"/>
      <family val="1"/>
    </font>
    <font>
      <sz val="10"/>
      <color theme="1"/>
      <name val="Times New Roman"/>
      <family val="1"/>
    </font>
    <font>
      <b/>
      <sz val="10"/>
      <color theme="1"/>
      <name val="Times New Roman"/>
      <family val="1"/>
    </font>
    <font>
      <sz val="9"/>
      <color theme="1"/>
      <name val="Times New Roman"/>
      <family val="1"/>
    </font>
    <font>
      <sz val="8"/>
      <color theme="1"/>
      <name val="Times New Roman"/>
      <family val="1"/>
    </font>
    <font>
      <b/>
      <sz val="11"/>
      <color theme="1"/>
      <name val="Times New Roman"/>
      <family val="1"/>
    </font>
    <font>
      <b/>
      <sz val="9"/>
      <color theme="1"/>
      <name val="Times New Roman"/>
      <family val="1"/>
    </font>
    <font>
      <b/>
      <sz val="12"/>
      <color theme="1"/>
      <name val="Times New Roman"/>
      <family val="1"/>
    </font>
    <font>
      <sz val="10"/>
      <color rgb="FFFF0000"/>
      <name val="Times New Roman"/>
      <family val="1"/>
    </font>
    <font>
      <b/>
      <sz val="10"/>
      <color rgb="FFFF0000"/>
      <name val="Times New Roman"/>
      <family val="1"/>
    </font>
    <font>
      <b/>
      <sz val="12"/>
      <color rgb="FFFF0000"/>
      <name val="Times New Roman"/>
      <family val="1"/>
    </font>
    <font>
      <sz val="8"/>
      <color rgb="FFFF0000"/>
      <name val="Times New Roman"/>
      <family val="1"/>
    </font>
    <font>
      <sz val="11"/>
      <color rgb="FFFF0000"/>
      <name val="Times New Roman"/>
      <family val="1"/>
    </font>
    <font>
      <sz val="11"/>
      <color theme="1"/>
      <name val="Times New Roman"/>
      <family val="1"/>
    </font>
    <font>
      <sz val="10"/>
      <color theme="1"/>
      <name val="Times New Roman"/>
      <family val="1"/>
      <charset val="186"/>
    </font>
    <font>
      <i/>
      <sz val="10"/>
      <color theme="1"/>
      <name val="Times New Roman"/>
      <family val="1"/>
      <charset val="186"/>
    </font>
    <font>
      <sz val="9"/>
      <name val="Arial"/>
      <family val="2"/>
      <charset val="186"/>
    </font>
    <font>
      <sz val="10"/>
      <color indexed="10"/>
      <name val="Times New Roman"/>
      <family val="1"/>
      <charset val="186"/>
    </font>
    <font>
      <sz val="10"/>
      <color rgb="FF00B050"/>
      <name val="Times New Roman"/>
      <family val="1"/>
      <charset val="186"/>
    </font>
    <font>
      <sz val="9"/>
      <color rgb="FF00B050"/>
      <name val="Times New Roman"/>
      <family val="1"/>
      <charset val="186"/>
    </font>
    <font>
      <sz val="11"/>
      <color rgb="FF00B050"/>
      <name val="Times New Roman"/>
      <family val="1"/>
      <charset val="186"/>
    </font>
    <font>
      <sz val="10"/>
      <color rgb="FF00B050"/>
      <name val="Times New Roman"/>
      <family val="1"/>
    </font>
    <font>
      <b/>
      <sz val="10"/>
      <color rgb="FF00B050"/>
      <name val="Times New Roman"/>
      <family val="1"/>
      <charset val="186"/>
    </font>
    <font>
      <b/>
      <sz val="10"/>
      <color rgb="FF00B050"/>
      <name val="Times New Roman"/>
      <family val="1"/>
    </font>
    <font>
      <sz val="10"/>
      <color rgb="FF00B050"/>
      <name val="Arial"/>
      <family val="2"/>
      <charset val="186"/>
    </font>
    <font>
      <b/>
      <sz val="10"/>
      <color theme="1"/>
      <name val="Times New Roman"/>
      <family val="1"/>
      <charset val="186"/>
    </font>
    <font>
      <sz val="12"/>
      <color theme="0"/>
      <name val="Times New Roman"/>
      <family val="1"/>
    </font>
  </fonts>
  <fills count="16">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indexed="9"/>
      </patternFill>
    </fill>
    <fill>
      <patternFill patternType="solid">
        <fgColor theme="0"/>
        <bgColor indexed="64"/>
      </patternFill>
    </fill>
    <fill>
      <patternFill patternType="solid">
        <fgColor theme="9" tint="0.59999389629810485"/>
        <bgColor indexed="64"/>
      </patternFill>
    </fill>
    <fill>
      <patternFill patternType="solid">
        <fgColor theme="9" tint="0.59999389629810485"/>
        <bgColor indexed="3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59999389629810485"/>
        <bgColor indexed="26"/>
      </patternFill>
    </fill>
    <fill>
      <patternFill patternType="solid">
        <fgColor theme="0"/>
        <bgColor indexed="26"/>
      </patternFill>
    </fill>
    <fill>
      <patternFill patternType="solid">
        <fgColor theme="9" tint="0.59999389629810485"/>
        <bgColor indexed="9"/>
      </patternFill>
    </fill>
    <fill>
      <patternFill patternType="solid">
        <fgColor theme="9" tint="0.39997558519241921"/>
        <bgColor indexed="9"/>
      </patternFill>
    </fill>
    <fill>
      <patternFill patternType="solid">
        <fgColor rgb="FFFF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indexed="64"/>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medium">
        <color indexed="64"/>
      </left>
      <right/>
      <top style="thin">
        <color indexed="64"/>
      </top>
      <bottom style="thin">
        <color indexed="64"/>
      </bottom>
      <diagonal/>
    </border>
    <border>
      <left style="thin">
        <color indexed="64"/>
      </left>
      <right/>
      <top style="thin">
        <color indexed="64"/>
      </top>
      <bottom/>
      <diagonal/>
    </border>
  </borders>
  <cellStyleXfs count="10">
    <xf numFmtId="0" fontId="0" fillId="0" borderId="0"/>
    <xf numFmtId="0" fontId="9" fillId="0" borderId="0"/>
    <xf numFmtId="0" fontId="1" fillId="0" borderId="0"/>
    <xf numFmtId="164" fontId="9" fillId="0" borderId="0" applyFont="0" applyFill="0" applyBorder="0" applyAlignment="0" applyProtection="0"/>
    <xf numFmtId="0" fontId="9" fillId="0" borderId="0"/>
    <xf numFmtId="0" fontId="9" fillId="0" borderId="0"/>
    <xf numFmtId="0" fontId="1" fillId="0" borderId="0"/>
    <xf numFmtId="0" fontId="9" fillId="0" borderId="0"/>
    <xf numFmtId="0" fontId="1" fillId="0" borderId="0"/>
    <xf numFmtId="9" fontId="9" fillId="0" borderId="0" applyFont="0" applyFill="0" applyBorder="0" applyAlignment="0" applyProtection="0"/>
  </cellStyleXfs>
  <cellXfs count="1422">
    <xf numFmtId="0" fontId="0" fillId="0" borderId="0" xfId="0"/>
    <xf numFmtId="0" fontId="2" fillId="2" borderId="1" xfId="0" applyFont="1" applyFill="1" applyBorder="1" applyAlignment="1">
      <alignment vertical="top" wrapText="1"/>
    </xf>
    <xf numFmtId="165" fontId="2" fillId="2" borderId="1" xfId="0" applyNumberFormat="1" applyFont="1" applyFill="1" applyBorder="1" applyAlignment="1">
      <alignment horizontal="left" vertical="top" wrapText="1"/>
    </xf>
    <xf numFmtId="0" fontId="1" fillId="0" borderId="1" xfId="0" applyFont="1" applyBorder="1" applyAlignment="1">
      <alignment vertical="top" wrapText="1"/>
    </xf>
    <xf numFmtId="0" fontId="9" fillId="0" borderId="0" xfId="0" applyFont="1"/>
    <xf numFmtId="0" fontId="1" fillId="0" borderId="0" xfId="0" applyFont="1"/>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wrapText="1"/>
    </xf>
    <xf numFmtId="0" fontId="3" fillId="0" borderId="0" xfId="0" applyFont="1" applyAlignment="1">
      <alignment wrapText="1"/>
    </xf>
    <xf numFmtId="0" fontId="3" fillId="0" borderId="1" xfId="0" applyFont="1" applyBorder="1" applyAlignment="1">
      <alignment wrapText="1"/>
    </xf>
    <xf numFmtId="49" fontId="2" fillId="0" borderId="0" xfId="0" applyNumberFormat="1" applyFont="1" applyAlignment="1">
      <alignment wrapText="1"/>
    </xf>
    <xf numFmtId="0" fontId="3" fillId="0" borderId="0" xfId="0" applyFont="1" applyAlignment="1">
      <alignment vertical="top" wrapText="1"/>
    </xf>
    <xf numFmtId="49" fontId="2" fillId="0" borderId="0" xfId="0" applyNumberFormat="1" applyFont="1" applyAlignment="1">
      <alignment vertical="top" wrapText="1"/>
    </xf>
    <xf numFmtId="0" fontId="3" fillId="0" borderId="0" xfId="0" applyFont="1" applyAlignment="1">
      <alignment horizontal="left" vertical="top" wrapText="1"/>
    </xf>
    <xf numFmtId="49" fontId="6" fillId="0" borderId="1" xfId="0" applyNumberFormat="1" applyFont="1" applyBorder="1" applyAlignment="1">
      <alignment vertical="top" wrapText="1"/>
    </xf>
    <xf numFmtId="0" fontId="17" fillId="0" borderId="0" xfId="0" applyFont="1" applyAlignment="1">
      <alignment wrapText="1"/>
    </xf>
    <xf numFmtId="0" fontId="16" fillId="0" borderId="0" xfId="0" applyFont="1" applyAlignment="1">
      <alignment wrapText="1"/>
    </xf>
    <xf numFmtId="0" fontId="9" fillId="2" borderId="0" xfId="0" applyFont="1" applyFill="1"/>
    <xf numFmtId="0" fontId="9" fillId="2" borderId="0" xfId="0" applyFont="1" applyFill="1" applyAlignment="1">
      <alignment horizontal="center"/>
    </xf>
    <xf numFmtId="3" fontId="2" fillId="2" borderId="1" xfId="0" applyNumberFormat="1" applyFont="1" applyFill="1" applyBorder="1" applyAlignment="1">
      <alignment horizontal="right" vertical="top" wrapText="1"/>
    </xf>
    <xf numFmtId="3" fontId="2" fillId="2" borderId="1" xfId="0" applyNumberFormat="1" applyFont="1" applyFill="1" applyBorder="1" applyAlignment="1">
      <alignment vertical="top" wrapText="1"/>
    </xf>
    <xf numFmtId="49" fontId="1" fillId="0" borderId="1" xfId="0" applyNumberFormat="1" applyFont="1" applyBorder="1" applyAlignment="1">
      <alignment vertical="top" wrapText="1"/>
    </xf>
    <xf numFmtId="0" fontId="9" fillId="0" borderId="0" xfId="0" applyFont="1" applyAlignment="1">
      <alignment horizontal="left"/>
    </xf>
    <xf numFmtId="0" fontId="2" fillId="2" borderId="0" xfId="0" applyFont="1" applyFill="1"/>
    <xf numFmtId="0" fontId="14" fillId="2" borderId="0" xfId="0" applyFont="1" applyFill="1"/>
    <xf numFmtId="49" fontId="6" fillId="2" borderId="1" xfId="0" applyNumberFormat="1" applyFont="1" applyFill="1" applyBorder="1" applyAlignment="1">
      <alignment horizontal="right" vertical="top" wrapText="1"/>
    </xf>
    <xf numFmtId="49" fontId="1" fillId="2" borderId="1" xfId="0" applyNumberFormat="1" applyFont="1" applyFill="1" applyBorder="1" applyAlignment="1">
      <alignment horizontal="left" vertical="top" wrapText="1"/>
    </xf>
    <xf numFmtId="165" fontId="19" fillId="0" borderId="1" xfId="0" applyNumberFormat="1" applyFont="1" applyBorder="1" applyAlignment="1">
      <alignment horizontal="left" vertical="top" wrapText="1"/>
    </xf>
    <xf numFmtId="49" fontId="1" fillId="2" borderId="1" xfId="0" applyNumberFormat="1" applyFont="1" applyFill="1" applyBorder="1" applyAlignment="1">
      <alignment vertical="top" wrapText="1"/>
    </xf>
    <xf numFmtId="49" fontId="1" fillId="0" borderId="1" xfId="0" applyNumberFormat="1" applyFont="1" applyBorder="1" applyAlignment="1">
      <alignment horizontal="left" vertical="top" wrapText="1"/>
    </xf>
    <xf numFmtId="49" fontId="1" fillId="0" borderId="1" xfId="0" applyNumberFormat="1" applyFont="1" applyBorder="1" applyAlignment="1">
      <alignment horizontal="center" vertical="top" wrapText="1"/>
    </xf>
    <xf numFmtId="165" fontId="1" fillId="2" borderId="1" xfId="0" applyNumberFormat="1" applyFont="1" applyFill="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vertical="top" wrapText="1"/>
    </xf>
    <xf numFmtId="0" fontId="1" fillId="3" borderId="1" xfId="0" applyFont="1" applyFill="1" applyBorder="1" applyAlignment="1">
      <alignment horizontal="left" vertical="top" wrapText="1"/>
    </xf>
    <xf numFmtId="165" fontId="11" fillId="0" borderId="1" xfId="0" applyNumberFormat="1" applyFont="1" applyBorder="1" applyAlignment="1">
      <alignment horizontal="left" vertical="top" wrapText="1"/>
    </xf>
    <xf numFmtId="49" fontId="1" fillId="0" borderId="1" xfId="0" applyNumberFormat="1" applyFont="1" applyBorder="1" applyAlignment="1">
      <alignment horizontal="right" vertical="top" wrapText="1"/>
    </xf>
    <xf numFmtId="49" fontId="1" fillId="0" borderId="0" xfId="0" applyNumberFormat="1" applyFont="1" applyAlignment="1">
      <alignment wrapText="1"/>
    </xf>
    <xf numFmtId="0" fontId="1" fillId="0" borderId="0" xfId="0" applyFont="1" applyAlignment="1">
      <alignment wrapText="1"/>
    </xf>
    <xf numFmtId="0" fontId="1" fillId="0" borderId="1" xfId="0" applyFont="1" applyBorder="1" applyAlignment="1">
      <alignment horizontal="right" vertical="top" wrapText="1"/>
    </xf>
    <xf numFmtId="49" fontId="10" fillId="0" borderId="1" xfId="0" applyNumberFormat="1" applyFont="1" applyBorder="1" applyAlignment="1">
      <alignment horizontal="left" vertical="top" wrapText="1"/>
    </xf>
    <xf numFmtId="0" fontId="1" fillId="0" borderId="0" xfId="0" applyFont="1" applyAlignment="1">
      <alignment horizontal="left" vertical="top" wrapText="1"/>
    </xf>
    <xf numFmtId="49" fontId="1" fillId="0" borderId="0" xfId="0" applyNumberFormat="1" applyFont="1" applyAlignment="1">
      <alignment horizontal="left" vertical="top" wrapText="1"/>
    </xf>
    <xf numFmtId="49" fontId="6" fillId="0" borderId="3" xfId="0" applyNumberFormat="1" applyFont="1" applyBorder="1" applyAlignment="1">
      <alignment vertical="top" wrapText="1"/>
    </xf>
    <xf numFmtId="49" fontId="6" fillId="0" borderId="3" xfId="0" applyNumberFormat="1" applyFont="1" applyBorder="1" applyAlignment="1">
      <alignment wrapText="1"/>
    </xf>
    <xf numFmtId="49" fontId="1" fillId="0" borderId="3" xfId="0" applyNumberFormat="1" applyFont="1" applyBorder="1" applyAlignment="1">
      <alignment vertical="top" wrapText="1"/>
    </xf>
    <xf numFmtId="49" fontId="1" fillId="2" borderId="3" xfId="0" applyNumberFormat="1" applyFont="1" applyFill="1" applyBorder="1" applyAlignment="1">
      <alignment vertical="top" wrapText="1"/>
    </xf>
    <xf numFmtId="49" fontId="6" fillId="0" borderId="4" xfId="0" applyNumberFormat="1" applyFont="1" applyBorder="1" applyAlignment="1">
      <alignment vertical="top" wrapText="1"/>
    </xf>
    <xf numFmtId="49" fontId="6" fillId="0" borderId="5" xfId="0" applyNumberFormat="1" applyFont="1" applyBorder="1" applyAlignment="1">
      <alignment vertical="top" wrapText="1"/>
    </xf>
    <xf numFmtId="49" fontId="1" fillId="0" borderId="0" xfId="0" applyNumberFormat="1" applyFont="1" applyAlignment="1">
      <alignment vertical="top" wrapText="1"/>
    </xf>
    <xf numFmtId="49" fontId="1" fillId="0" borderId="3" xfId="0" applyNumberFormat="1" applyFont="1" applyBorder="1" applyAlignment="1">
      <alignment horizontal="left" vertical="top" wrapText="1"/>
    </xf>
    <xf numFmtId="165" fontId="2" fillId="5" borderId="0" xfId="0" applyNumberFormat="1" applyFont="1" applyFill="1" applyAlignment="1">
      <alignment horizontal="right" vertical="top" wrapText="1"/>
    </xf>
    <xf numFmtId="49" fontId="3" fillId="0" borderId="6" xfId="0" applyNumberFormat="1" applyFont="1" applyBorder="1" applyAlignment="1">
      <alignment horizontal="right" vertical="top" wrapText="1"/>
    </xf>
    <xf numFmtId="49" fontId="1" fillId="3" borderId="1" xfId="0" applyNumberFormat="1" applyFont="1" applyFill="1" applyBorder="1" applyAlignment="1">
      <alignment horizontal="left" vertical="top" wrapText="1"/>
    </xf>
    <xf numFmtId="165" fontId="1" fillId="2" borderId="1" xfId="0" applyNumberFormat="1" applyFont="1" applyFill="1" applyBorder="1" applyAlignment="1">
      <alignment vertical="top" wrapText="1"/>
    </xf>
    <xf numFmtId="49"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center" textRotation="90" wrapText="1"/>
    </xf>
    <xf numFmtId="49" fontId="1" fillId="2" borderId="1" xfId="0" applyNumberFormat="1" applyFont="1" applyFill="1" applyBorder="1" applyAlignment="1">
      <alignment horizontal="center" vertical="center" textRotation="90" wrapText="1"/>
    </xf>
    <xf numFmtId="49" fontId="10" fillId="2" borderId="1" xfId="0" applyNumberFormat="1" applyFont="1" applyFill="1" applyBorder="1" applyAlignment="1">
      <alignment horizontal="center" vertical="center" textRotation="90" wrapText="1"/>
    </xf>
    <xf numFmtId="0" fontId="9" fillId="0" borderId="0" xfId="0" applyFont="1" applyAlignment="1">
      <alignment horizontal="right"/>
    </xf>
    <xf numFmtId="165" fontId="1" fillId="5" borderId="1" xfId="0" applyNumberFormat="1" applyFont="1" applyFill="1" applyBorder="1" applyAlignment="1">
      <alignment vertical="top" wrapText="1"/>
    </xf>
    <xf numFmtId="49" fontId="1" fillId="0" borderId="5" xfId="0" applyNumberFormat="1" applyFont="1" applyBorder="1" applyAlignment="1">
      <alignment vertical="top" wrapText="1"/>
    </xf>
    <xf numFmtId="3" fontId="1" fillId="5" borderId="1" xfId="0" applyNumberFormat="1" applyFont="1" applyFill="1" applyBorder="1" applyAlignment="1">
      <alignment horizontal="left" vertical="top" wrapText="1"/>
    </xf>
    <xf numFmtId="49" fontId="10" fillId="0" borderId="6" xfId="0" applyNumberFormat="1" applyFont="1" applyBorder="1" applyAlignment="1">
      <alignment horizontal="right" vertical="top" wrapText="1"/>
    </xf>
    <xf numFmtId="165" fontId="11" fillId="5" borderId="1" xfId="0" applyNumberFormat="1" applyFont="1" applyFill="1" applyBorder="1" applyAlignment="1">
      <alignment horizontal="left" vertical="top" wrapText="1"/>
    </xf>
    <xf numFmtId="49" fontId="10" fillId="0" borderId="1" xfId="6" applyNumberFormat="1" applyFont="1" applyBorder="1" applyAlignment="1">
      <alignment horizontal="right" wrapText="1"/>
    </xf>
    <xf numFmtId="49" fontId="10" fillId="0" borderId="1" xfId="6" applyNumberFormat="1" applyFont="1" applyBorder="1" applyAlignment="1">
      <alignment horizontal="right" vertical="top" wrapText="1"/>
    </xf>
    <xf numFmtId="0" fontId="6" fillId="0" borderId="1" xfId="6" applyFont="1" applyBorder="1" applyAlignment="1">
      <alignment horizontal="left" wrapText="1"/>
    </xf>
    <xf numFmtId="49" fontId="6" fillId="0" borderId="1" xfId="6" applyNumberFormat="1" applyFont="1" applyBorder="1" applyAlignment="1">
      <alignment horizontal="right" vertical="top" wrapText="1"/>
    </xf>
    <xf numFmtId="165" fontId="10" fillId="5" borderId="1" xfId="0" applyNumberFormat="1" applyFont="1" applyFill="1" applyBorder="1" applyAlignment="1">
      <alignment horizontal="left" vertical="top" wrapText="1"/>
    </xf>
    <xf numFmtId="49" fontId="3" fillId="5" borderId="1" xfId="0" applyNumberFormat="1" applyFont="1" applyFill="1" applyBorder="1" applyAlignment="1">
      <alignment horizontal="right" vertical="top" wrapText="1"/>
    </xf>
    <xf numFmtId="166" fontId="1" fillId="0" borderId="1" xfId="0" applyNumberFormat="1" applyFont="1" applyBorder="1" applyAlignment="1">
      <alignment horizontal="right" vertical="top" wrapText="1"/>
    </xf>
    <xf numFmtId="166" fontId="1" fillId="0" borderId="1" xfId="0" applyNumberFormat="1" applyFont="1" applyBorder="1" applyAlignment="1">
      <alignment vertical="top" wrapText="1"/>
    </xf>
    <xf numFmtId="166" fontId="1" fillId="0" borderId="1" xfId="4" applyNumberFormat="1" applyFont="1" applyBorder="1" applyAlignment="1">
      <alignment wrapText="1"/>
    </xf>
    <xf numFmtId="0" fontId="2" fillId="0" borderId="0" xfId="0" applyFont="1" applyAlignment="1">
      <alignment horizontal="right" vertical="top" wrapText="1"/>
    </xf>
    <xf numFmtId="166" fontId="3" fillId="2" borderId="1" xfId="0" applyNumberFormat="1" applyFont="1" applyFill="1" applyBorder="1" applyAlignment="1">
      <alignment horizontal="right" vertical="center" wrapText="1"/>
    </xf>
    <xf numFmtId="0" fontId="5" fillId="2" borderId="1" xfId="0" applyFont="1" applyFill="1" applyBorder="1" applyAlignment="1">
      <alignment horizontal="right" vertical="top" wrapText="1"/>
    </xf>
    <xf numFmtId="0" fontId="5" fillId="2" borderId="0" xfId="0" applyFont="1" applyFill="1" applyAlignment="1">
      <alignment horizontal="right"/>
    </xf>
    <xf numFmtId="166" fontId="6" fillId="5" borderId="1" xfId="0" applyNumberFormat="1" applyFont="1" applyFill="1" applyBorder="1" applyAlignment="1">
      <alignment vertical="top" wrapText="1"/>
    </xf>
    <xf numFmtId="0" fontId="10" fillId="0" borderId="0" xfId="0" applyFont="1" applyAlignment="1">
      <alignment horizontal="center" vertical="center"/>
    </xf>
    <xf numFmtId="49" fontId="1" fillId="0" borderId="0" xfId="0" applyNumberFormat="1" applyFont="1" applyAlignment="1">
      <alignment horizontal="center" vertical="top" wrapText="1"/>
    </xf>
    <xf numFmtId="0" fontId="35" fillId="0" borderId="0" xfId="0" applyFont="1" applyAlignment="1">
      <alignment wrapText="1"/>
    </xf>
    <xf numFmtId="166" fontId="10" fillId="6" borderId="1" xfId="4" applyNumberFormat="1" applyFont="1" applyFill="1" applyBorder="1" applyAlignment="1">
      <alignment wrapText="1"/>
    </xf>
    <xf numFmtId="166" fontId="4" fillId="7" borderId="1" xfId="0" applyNumberFormat="1" applyFont="1" applyFill="1" applyBorder="1" applyAlignment="1">
      <alignment horizontal="right" vertical="top" wrapText="1"/>
    </xf>
    <xf numFmtId="166" fontId="4" fillId="6" borderId="1" xfId="6" applyNumberFormat="1" applyFont="1" applyFill="1" applyBorder="1" applyAlignment="1">
      <alignment vertical="top" wrapText="1"/>
    </xf>
    <xf numFmtId="166" fontId="10" fillId="6" borderId="1" xfId="6" applyNumberFormat="1" applyFont="1" applyFill="1" applyBorder="1" applyAlignment="1">
      <alignment vertical="top" wrapText="1"/>
    </xf>
    <xf numFmtId="166" fontId="6" fillId="6" borderId="1" xfId="6" applyNumberFormat="1" applyFont="1" applyFill="1" applyBorder="1" applyAlignment="1">
      <alignment vertical="top" wrapText="1"/>
    </xf>
    <xf numFmtId="166" fontId="10" fillId="8" borderId="1" xfId="4" applyNumberFormat="1" applyFont="1" applyFill="1" applyBorder="1" applyAlignment="1">
      <alignment wrapText="1"/>
    </xf>
    <xf numFmtId="0" fontId="36" fillId="0" borderId="0" xfId="0" applyFont="1" applyAlignment="1">
      <alignment vertical="top" wrapText="1"/>
    </xf>
    <xf numFmtId="49" fontId="1" fillId="0" borderId="8" xfId="0" applyNumberFormat="1" applyFont="1" applyBorder="1" applyAlignment="1">
      <alignment horizontal="center" vertical="top" wrapText="1"/>
    </xf>
    <xf numFmtId="166" fontId="10" fillId="6" borderId="1" xfId="4" applyNumberFormat="1" applyFont="1" applyFill="1" applyBorder="1" applyAlignment="1">
      <alignment horizontal="right" vertical="top" wrapText="1"/>
    </xf>
    <xf numFmtId="0" fontId="9" fillId="5" borderId="0" xfId="0" applyFont="1" applyFill="1"/>
    <xf numFmtId="0" fontId="36" fillId="0" borderId="0" xfId="0" applyFont="1" applyAlignment="1">
      <alignment vertical="top" wrapText="1"/>
    </xf>
    <xf numFmtId="166" fontId="2" fillId="2" borderId="0" xfId="0" applyNumberFormat="1" applyFont="1" applyFill="1" applyAlignment="1">
      <alignment horizontal="left" vertical="top" wrapText="1"/>
    </xf>
    <xf numFmtId="165" fontId="1" fillId="0" borderId="1" xfId="0" applyNumberFormat="1" applyFont="1" applyBorder="1" applyAlignment="1">
      <alignment vertical="top" wrapText="1"/>
    </xf>
    <xf numFmtId="49" fontId="10" fillId="0" borderId="8" xfId="0" applyNumberFormat="1" applyFont="1" applyBorder="1" applyAlignment="1">
      <alignment horizontal="right" vertical="top" wrapText="1"/>
    </xf>
    <xf numFmtId="49" fontId="10" fillId="2" borderId="8" xfId="0" applyNumberFormat="1" applyFont="1" applyFill="1" applyBorder="1" applyAlignment="1">
      <alignment horizontal="center" vertical="center" textRotation="90" wrapText="1"/>
    </xf>
    <xf numFmtId="166" fontId="10" fillId="6" borderId="1" xfId="0" applyNumberFormat="1" applyFont="1" applyFill="1" applyBorder="1" applyAlignment="1">
      <alignment vertical="top" wrapText="1"/>
    </xf>
    <xf numFmtId="49" fontId="6" fillId="5" borderId="1" xfId="0" applyNumberFormat="1" applyFont="1" applyFill="1" applyBorder="1" applyAlignment="1">
      <alignment vertical="top" wrapText="1"/>
    </xf>
    <xf numFmtId="166" fontId="1" fillId="0" borderId="0" xfId="0" applyNumberFormat="1" applyFont="1" applyAlignment="1">
      <alignment horizontal="right" vertical="top" wrapText="1"/>
    </xf>
    <xf numFmtId="0" fontId="1" fillId="5" borderId="0" xfId="0" applyFont="1" applyFill="1" applyAlignment="1">
      <alignment horizontal="right" vertical="top" wrapText="1"/>
    </xf>
    <xf numFmtId="49" fontId="4" fillId="6" borderId="1" xfId="0" applyNumberFormat="1" applyFont="1" applyFill="1" applyBorder="1" applyAlignment="1">
      <alignment horizontal="right" vertical="center" wrapText="1"/>
    </xf>
    <xf numFmtId="0" fontId="6" fillId="5" borderId="1" xfId="0" applyFont="1" applyFill="1" applyBorder="1" applyAlignment="1">
      <alignment horizontal="right" vertical="top" wrapText="1"/>
    </xf>
    <xf numFmtId="0" fontId="35" fillId="0" borderId="0" xfId="0" applyFont="1" applyAlignment="1">
      <alignment wrapText="1"/>
    </xf>
    <xf numFmtId="0" fontId="2" fillId="5" borderId="0" xfId="0" applyFont="1" applyFill="1" applyAlignment="1">
      <alignment horizontal="right" vertical="top" wrapText="1"/>
    </xf>
    <xf numFmtId="49" fontId="6" fillId="5" borderId="1" xfId="0" applyNumberFormat="1" applyFont="1" applyFill="1" applyBorder="1" applyAlignment="1">
      <alignment horizontal="left" vertical="center" wrapText="1"/>
    </xf>
    <xf numFmtId="3" fontId="2" fillId="5" borderId="1" xfId="0" applyNumberFormat="1" applyFont="1" applyFill="1" applyBorder="1" applyAlignment="1">
      <alignment vertical="top" wrapText="1"/>
    </xf>
    <xf numFmtId="49" fontId="1" fillId="5" borderId="1" xfId="0" applyNumberFormat="1" applyFont="1" applyFill="1" applyBorder="1" applyAlignment="1">
      <alignment horizontal="left" vertical="center" wrapText="1"/>
    </xf>
    <xf numFmtId="49" fontId="1" fillId="5" borderId="1" xfId="0" applyNumberFormat="1" applyFont="1" applyFill="1" applyBorder="1" applyAlignment="1">
      <alignment horizontal="center" vertical="center" wrapText="1"/>
    </xf>
    <xf numFmtId="166" fontId="6" fillId="5" borderId="1" xfId="0" applyNumberFormat="1" applyFont="1" applyFill="1" applyBorder="1" applyAlignment="1">
      <alignment horizontal="right" vertical="top" wrapText="1"/>
    </xf>
    <xf numFmtId="0" fontId="2" fillId="5" borderId="1" xfId="0" applyFont="1" applyFill="1" applyBorder="1" applyAlignment="1">
      <alignment vertical="top" wrapText="1"/>
    </xf>
    <xf numFmtId="166" fontId="8" fillId="5" borderId="1" xfId="0" applyNumberFormat="1" applyFont="1" applyFill="1" applyBorder="1" applyAlignment="1">
      <alignment vertical="top" wrapText="1"/>
    </xf>
    <xf numFmtId="4" fontId="5" fillId="5" borderId="1" xfId="0" applyNumberFormat="1" applyFont="1" applyFill="1" applyBorder="1" applyAlignment="1">
      <alignment horizontal="left" vertical="top" wrapText="1"/>
    </xf>
    <xf numFmtId="4" fontId="1" fillId="5" borderId="1" xfId="0" applyNumberFormat="1" applyFont="1" applyFill="1" applyBorder="1" applyAlignment="1">
      <alignment horizontal="left" vertical="top" wrapText="1"/>
    </xf>
    <xf numFmtId="49" fontId="1" fillId="5" borderId="1" xfId="0" applyNumberFormat="1" applyFont="1" applyFill="1" applyBorder="1" applyAlignment="1">
      <alignment horizontal="left" vertical="center" textRotation="90" wrapText="1"/>
    </xf>
    <xf numFmtId="49" fontId="1" fillId="5" borderId="1" xfId="0" applyNumberFormat="1" applyFont="1" applyFill="1" applyBorder="1" applyAlignment="1">
      <alignment horizontal="center" vertical="center" textRotation="90" wrapText="1"/>
    </xf>
    <xf numFmtId="4" fontId="1" fillId="5" borderId="1" xfId="0" applyNumberFormat="1" applyFont="1" applyFill="1" applyBorder="1" applyAlignment="1">
      <alignment vertical="top" wrapText="1"/>
    </xf>
    <xf numFmtId="4" fontId="1" fillId="5" borderId="1" xfId="0" applyNumberFormat="1" applyFont="1" applyFill="1" applyBorder="1" applyAlignment="1">
      <alignment horizontal="right" vertical="top" wrapText="1"/>
    </xf>
    <xf numFmtId="49" fontId="3" fillId="5" borderId="1" xfId="0" applyNumberFormat="1" applyFont="1" applyFill="1" applyBorder="1" applyAlignment="1">
      <alignment vertical="top" wrapText="1"/>
    </xf>
    <xf numFmtId="165" fontId="3" fillId="5" borderId="1" xfId="0" applyNumberFormat="1" applyFont="1" applyFill="1" applyBorder="1" applyAlignment="1">
      <alignment horizontal="left" vertical="top" wrapText="1"/>
    </xf>
    <xf numFmtId="165" fontId="19" fillId="5" borderId="1" xfId="0" applyNumberFormat="1" applyFont="1" applyFill="1" applyBorder="1" applyAlignment="1">
      <alignment horizontal="left" vertical="top" wrapText="1"/>
    </xf>
    <xf numFmtId="166" fontId="3" fillId="5" borderId="1" xfId="0" applyNumberFormat="1" applyFont="1" applyFill="1" applyBorder="1" applyAlignment="1">
      <alignment horizontal="right" vertical="top" wrapText="1"/>
    </xf>
    <xf numFmtId="3" fontId="2" fillId="5" borderId="1" xfId="0" applyNumberFormat="1" applyFont="1" applyFill="1" applyBorder="1" applyAlignment="1">
      <alignment horizontal="right" vertical="top" wrapText="1"/>
    </xf>
    <xf numFmtId="3" fontId="5" fillId="5" borderId="1" xfId="0" applyNumberFormat="1" applyFont="1" applyFill="1" applyBorder="1" applyAlignment="1">
      <alignment horizontal="right" vertical="top" wrapText="1"/>
    </xf>
    <xf numFmtId="166" fontId="24" fillId="5" borderId="1" xfId="0" applyNumberFormat="1" applyFont="1" applyFill="1" applyBorder="1" applyAlignment="1">
      <alignment vertical="top" wrapText="1"/>
    </xf>
    <xf numFmtId="0" fontId="1" fillId="0" borderId="2" xfId="0" applyFont="1" applyBorder="1" applyAlignment="1">
      <alignment horizontal="left" vertical="top" wrapText="1"/>
    </xf>
    <xf numFmtId="0" fontId="12" fillId="5" borderId="0" xfId="0" applyFont="1" applyFill="1" applyAlignment="1">
      <alignment vertical="top" wrapText="1"/>
    </xf>
    <xf numFmtId="0" fontId="9" fillId="5" borderId="0" xfId="0" applyFont="1" applyFill="1" applyAlignment="1">
      <alignment horizontal="right"/>
    </xf>
    <xf numFmtId="166" fontId="6" fillId="9" borderId="1" xfId="0" applyNumberFormat="1" applyFont="1" applyFill="1" applyBorder="1" applyAlignment="1">
      <alignment vertical="top" wrapText="1"/>
    </xf>
    <xf numFmtId="166" fontId="6" fillId="9" borderId="1" xfId="0" applyNumberFormat="1" applyFont="1" applyFill="1" applyBorder="1" applyAlignment="1">
      <alignment horizontal="right" vertical="top" wrapText="1"/>
    </xf>
    <xf numFmtId="0" fontId="1" fillId="5" borderId="0" xfId="0" applyFont="1" applyFill="1"/>
    <xf numFmtId="166" fontId="10" fillId="9" borderId="1" xfId="0" applyNumberFormat="1" applyFont="1" applyFill="1" applyBorder="1" applyAlignment="1">
      <alignment vertical="top" wrapText="1"/>
    </xf>
    <xf numFmtId="0" fontId="6" fillId="5" borderId="0" xfId="6" applyFont="1" applyFill="1" applyAlignment="1">
      <alignment horizontal="center"/>
    </xf>
    <xf numFmtId="0" fontId="2" fillId="5" borderId="0" xfId="0" applyFont="1" applyFill="1" applyAlignment="1">
      <alignment vertical="top" wrapText="1"/>
    </xf>
    <xf numFmtId="0" fontId="6" fillId="5" borderId="0" xfId="0" applyFont="1" applyFill="1" applyAlignment="1">
      <alignment horizontal="center" vertical="center" wrapText="1"/>
    </xf>
    <xf numFmtId="166" fontId="4" fillId="9" borderId="1" xfId="0" applyNumberFormat="1" applyFont="1" applyFill="1" applyBorder="1" applyAlignment="1">
      <alignment horizontal="right" vertical="top" wrapText="1"/>
    </xf>
    <xf numFmtId="166" fontId="6" fillId="10" borderId="1" xfId="0" applyNumberFormat="1" applyFont="1" applyFill="1" applyBorder="1" applyAlignment="1">
      <alignment vertical="top" wrapText="1"/>
    </xf>
    <xf numFmtId="0" fontId="9" fillId="5" borderId="0" xfId="0" applyFont="1" applyFill="1" applyAlignment="1">
      <alignment horizontal="center"/>
    </xf>
    <xf numFmtId="0" fontId="2" fillId="5" borderId="0" xfId="0" applyFont="1" applyFill="1"/>
    <xf numFmtId="49" fontId="1" fillId="5" borderId="0" xfId="0" applyNumberFormat="1" applyFont="1" applyFill="1" applyAlignment="1">
      <alignment horizontal="center" vertical="top"/>
    </xf>
    <xf numFmtId="49" fontId="3" fillId="5" borderId="0" xfId="0" applyNumberFormat="1" applyFont="1" applyFill="1" applyAlignment="1">
      <alignment horizontal="center" vertical="top"/>
    </xf>
    <xf numFmtId="0" fontId="3" fillId="5" borderId="0" xfId="0" applyFont="1" applyFill="1" applyAlignment="1">
      <alignment horizontal="center" vertical="top"/>
    </xf>
    <xf numFmtId="0" fontId="35" fillId="0" borderId="0" xfId="0" applyFont="1"/>
    <xf numFmtId="166" fontId="1" fillId="5" borderId="1" xfId="6" applyNumberFormat="1" applyFont="1" applyFill="1" applyBorder="1" applyAlignment="1">
      <alignment vertical="top" wrapText="1"/>
    </xf>
    <xf numFmtId="49" fontId="10" fillId="0" borderId="1" xfId="6" applyNumberFormat="1" applyFont="1" applyBorder="1" applyAlignment="1">
      <alignment vertical="top" wrapText="1"/>
    </xf>
    <xf numFmtId="0" fontId="10" fillId="5" borderId="1" xfId="0" applyFont="1" applyFill="1" applyBorder="1" applyAlignment="1">
      <alignment horizontal="right" vertical="top" wrapText="1"/>
    </xf>
    <xf numFmtId="0" fontId="22" fillId="2" borderId="0" xfId="0" applyFont="1" applyFill="1"/>
    <xf numFmtId="166" fontId="1" fillId="5" borderId="1" xfId="4" applyNumberFormat="1" applyFont="1" applyFill="1" applyBorder="1" applyAlignment="1">
      <alignment vertical="top" wrapText="1"/>
    </xf>
    <xf numFmtId="49" fontId="24" fillId="0" borderId="0" xfId="0" applyNumberFormat="1" applyFont="1" applyAlignment="1">
      <alignment vertical="top" wrapText="1"/>
    </xf>
    <xf numFmtId="49" fontId="24" fillId="0" borderId="0" xfId="0" applyNumberFormat="1" applyFont="1" applyAlignment="1">
      <alignment horizontal="center" vertical="top" wrapText="1"/>
    </xf>
    <xf numFmtId="49" fontId="24" fillId="0" borderId="0" xfId="0" applyNumberFormat="1" applyFont="1" applyAlignment="1">
      <alignment horizontal="left" vertical="top" wrapText="1"/>
    </xf>
    <xf numFmtId="0" fontId="24" fillId="0" borderId="0" xfId="0" applyFont="1" applyAlignment="1">
      <alignment vertical="top" wrapText="1"/>
    </xf>
    <xf numFmtId="49" fontId="15" fillId="0" borderId="0" xfId="0" applyNumberFormat="1" applyFont="1" applyAlignment="1">
      <alignment horizontal="center" vertical="top"/>
    </xf>
    <xf numFmtId="0" fontId="15" fillId="0" borderId="0" xfId="0" applyFont="1" applyAlignment="1">
      <alignment horizontal="left" vertical="top"/>
    </xf>
    <xf numFmtId="0" fontId="15" fillId="0" borderId="0" xfId="0" applyFont="1" applyAlignment="1">
      <alignment horizontal="center" vertical="top"/>
    </xf>
    <xf numFmtId="0" fontId="24" fillId="0" borderId="0" xfId="0" applyFont="1" applyAlignment="1">
      <alignment vertical="top"/>
    </xf>
    <xf numFmtId="49" fontId="26" fillId="0" borderId="1" xfId="0" applyNumberFormat="1" applyFont="1" applyBorder="1" applyAlignment="1">
      <alignment vertical="top" wrapText="1"/>
    </xf>
    <xf numFmtId="49" fontId="26" fillId="0" borderId="1" xfId="0" applyNumberFormat="1" applyFont="1" applyBorder="1" applyAlignment="1">
      <alignment horizontal="left" vertical="top" wrapText="1"/>
    </xf>
    <xf numFmtId="49" fontId="24" fillId="0" borderId="1" xfId="0" applyNumberFormat="1" applyFont="1" applyBorder="1" applyAlignment="1">
      <alignment horizontal="center" vertical="top" wrapText="1"/>
    </xf>
    <xf numFmtId="49" fontId="24" fillId="0" borderId="1" xfId="0" applyNumberFormat="1" applyFont="1" applyBorder="1" applyAlignment="1">
      <alignment horizontal="left" vertical="top" wrapText="1"/>
    </xf>
    <xf numFmtId="0" fontId="24" fillId="0" borderId="1" xfId="0" applyFont="1" applyBorder="1" applyAlignment="1">
      <alignment horizontal="left" vertical="top" wrapText="1"/>
    </xf>
    <xf numFmtId="49" fontId="24" fillId="0" borderId="1" xfId="0" applyNumberFormat="1" applyFont="1" applyBorder="1" applyAlignment="1">
      <alignment vertical="top" wrapText="1"/>
    </xf>
    <xf numFmtId="0" fontId="24" fillId="0" borderId="1" xfId="0" applyFont="1" applyBorder="1" applyAlignment="1">
      <alignment vertical="top" wrapText="1"/>
    </xf>
    <xf numFmtId="0" fontId="24" fillId="0" borderId="1" xfId="0" applyFont="1" applyBorder="1" applyAlignment="1">
      <alignment horizontal="right" vertical="top" wrapText="1"/>
    </xf>
    <xf numFmtId="49" fontId="17" fillId="0" borderId="1" xfId="0" applyNumberFormat="1" applyFont="1" applyBorder="1" applyAlignment="1">
      <alignment horizontal="center" vertical="top" wrapText="1"/>
    </xf>
    <xf numFmtId="49" fontId="15" fillId="0" borderId="1" xfId="0" applyNumberFormat="1" applyFont="1" applyBorder="1" applyAlignment="1">
      <alignment vertical="top" wrapText="1"/>
    </xf>
    <xf numFmtId="166" fontId="24" fillId="5" borderId="1" xfId="0" applyNumberFormat="1" applyFont="1" applyFill="1" applyBorder="1" applyAlignment="1">
      <alignment horizontal="right" vertical="top" wrapText="1"/>
    </xf>
    <xf numFmtId="0" fontId="24" fillId="0" borderId="1" xfId="4" applyFont="1" applyBorder="1" applyAlignment="1">
      <alignment horizontal="left" vertical="top" wrapText="1"/>
    </xf>
    <xf numFmtId="0" fontId="24" fillId="5" borderId="1" xfId="4" applyFont="1" applyFill="1" applyBorder="1" applyAlignment="1">
      <alignment horizontal="left" vertical="top" wrapText="1"/>
    </xf>
    <xf numFmtId="0" fontId="24" fillId="5" borderId="9" xfId="0" applyFont="1" applyFill="1" applyBorder="1" applyAlignment="1">
      <alignment vertical="top" wrapText="1"/>
    </xf>
    <xf numFmtId="49" fontId="1" fillId="0" borderId="7" xfId="0" applyNumberFormat="1" applyFont="1" applyBorder="1" applyAlignment="1">
      <alignment horizontal="left" vertical="top" wrapText="1"/>
    </xf>
    <xf numFmtId="49" fontId="15" fillId="0" borderId="1" xfId="0" applyNumberFormat="1" applyFont="1" applyBorder="1" applyAlignment="1">
      <alignment horizontal="left" vertical="top" wrapText="1"/>
    </xf>
    <xf numFmtId="165" fontId="24" fillId="5" borderId="1" xfId="0" applyNumberFormat="1" applyFont="1" applyFill="1" applyBorder="1" applyAlignment="1">
      <alignment vertical="top" wrapText="1"/>
    </xf>
    <xf numFmtId="166" fontId="24" fillId="5" borderId="9" xfId="0" applyNumberFormat="1" applyFont="1" applyFill="1" applyBorder="1" applyAlignment="1">
      <alignment vertical="top" wrapText="1"/>
    </xf>
    <xf numFmtId="49" fontId="24" fillId="5" borderId="9" xfId="0" applyNumberFormat="1" applyFont="1" applyFill="1" applyBorder="1" applyAlignment="1">
      <alignment vertical="top" wrapText="1"/>
    </xf>
    <xf numFmtId="166" fontId="1" fillId="9" borderId="1" xfId="0" applyNumberFormat="1" applyFont="1" applyFill="1" applyBorder="1" applyAlignment="1">
      <alignment horizontal="right" vertical="top" wrapText="1"/>
    </xf>
    <xf numFmtId="166" fontId="1" fillId="5" borderId="1" xfId="4" applyNumberFormat="1" applyFont="1" applyFill="1" applyBorder="1" applyAlignment="1">
      <alignment horizontal="right" wrapText="1"/>
    </xf>
    <xf numFmtId="166" fontId="1" fillId="5" borderId="1" xfId="4" applyNumberFormat="1" applyFont="1" applyFill="1" applyBorder="1" applyAlignment="1">
      <alignment wrapText="1"/>
    </xf>
    <xf numFmtId="49" fontId="8" fillId="5" borderId="8" xfId="0" applyNumberFormat="1" applyFont="1" applyFill="1" applyBorder="1" applyAlignment="1">
      <alignment horizontal="center" vertical="top" wrapText="1"/>
    </xf>
    <xf numFmtId="0" fontId="4" fillId="5" borderId="0" xfId="0" applyFont="1" applyFill="1" applyAlignment="1">
      <alignment vertical="top" wrapText="1"/>
    </xf>
    <xf numFmtId="0" fontId="24" fillId="0" borderId="9" xfId="0" applyFont="1" applyBorder="1" applyAlignment="1">
      <alignment vertical="top" wrapText="1"/>
    </xf>
    <xf numFmtId="166" fontId="25" fillId="6" borderId="1" xfId="0" applyNumberFormat="1" applyFont="1" applyFill="1" applyBorder="1" applyAlignment="1">
      <alignment vertical="top" wrapText="1"/>
    </xf>
    <xf numFmtId="0" fontId="24" fillId="0" borderId="0" xfId="0" applyFont="1" applyAlignment="1">
      <alignment horizontal="left" vertical="top" wrapText="1"/>
    </xf>
    <xf numFmtId="166" fontId="26" fillId="6" borderId="1" xfId="4" applyNumberFormat="1" applyFont="1" applyFill="1" applyBorder="1" applyAlignment="1">
      <alignment wrapText="1"/>
    </xf>
    <xf numFmtId="166" fontId="24" fillId="5" borderId="1" xfId="4" applyNumberFormat="1" applyFont="1" applyFill="1" applyBorder="1" applyAlignment="1">
      <alignment horizontal="right" wrapText="1"/>
    </xf>
    <xf numFmtId="166" fontId="24" fillId="0" borderId="1" xfId="4" applyNumberFormat="1" applyFont="1" applyBorder="1" applyAlignment="1">
      <alignment wrapText="1"/>
    </xf>
    <xf numFmtId="166" fontId="24" fillId="5" borderId="1" xfId="4" applyNumberFormat="1" applyFont="1" applyFill="1" applyBorder="1" applyAlignment="1">
      <alignment wrapText="1"/>
    </xf>
    <xf numFmtId="166" fontId="3" fillId="5" borderId="1" xfId="0" applyNumberFormat="1" applyFont="1" applyFill="1" applyBorder="1" applyAlignment="1">
      <alignment vertical="top" wrapText="1"/>
    </xf>
    <xf numFmtId="166" fontId="1" fillId="5" borderId="1" xfId="6" applyNumberFormat="1" applyFont="1" applyFill="1" applyBorder="1" applyAlignment="1">
      <alignment horizontal="right" vertical="top" wrapText="1"/>
    </xf>
    <xf numFmtId="0" fontId="1" fillId="0" borderId="1" xfId="6" applyFont="1" applyBorder="1" applyAlignment="1">
      <alignment horizontal="left" vertical="top" wrapText="1"/>
    </xf>
    <xf numFmtId="49" fontId="1" fillId="0" borderId="1" xfId="6" applyNumberFormat="1" applyFont="1" applyBorder="1" applyAlignment="1">
      <alignment horizontal="right" vertical="top" wrapText="1"/>
    </xf>
    <xf numFmtId="49" fontId="1" fillId="0" borderId="1" xfId="6" applyNumberFormat="1" applyFont="1" applyBorder="1" applyAlignment="1">
      <alignment horizontal="left" vertical="top" wrapText="1"/>
    </xf>
    <xf numFmtId="166" fontId="1" fillId="9" borderId="1" xfId="0" applyNumberFormat="1" applyFont="1" applyFill="1" applyBorder="1" applyAlignment="1">
      <alignment vertical="top" wrapText="1"/>
    </xf>
    <xf numFmtId="166" fontId="10" fillId="9" borderId="1" xfId="0" applyNumberFormat="1" applyFont="1" applyFill="1" applyBorder="1" applyAlignment="1">
      <alignment horizontal="right" vertical="top" wrapText="1"/>
    </xf>
    <xf numFmtId="166" fontId="10" fillId="9" borderId="1" xfId="6" applyNumberFormat="1" applyFont="1" applyFill="1" applyBorder="1" applyAlignment="1">
      <alignment vertical="top" wrapText="1"/>
    </xf>
    <xf numFmtId="166" fontId="6" fillId="9" borderId="1" xfId="6" applyNumberFormat="1" applyFont="1" applyFill="1" applyBorder="1" applyAlignment="1">
      <alignment horizontal="right" vertical="top" wrapText="1"/>
    </xf>
    <xf numFmtId="166" fontId="10" fillId="9" borderId="1" xfId="6" applyNumberFormat="1" applyFont="1" applyFill="1" applyBorder="1" applyAlignment="1">
      <alignment horizontal="right" vertical="top" wrapText="1"/>
    </xf>
    <xf numFmtId="166" fontId="6" fillId="9" borderId="1" xfId="6" applyNumberFormat="1" applyFont="1" applyFill="1" applyBorder="1" applyAlignment="1">
      <alignment vertical="top" wrapText="1"/>
    </xf>
    <xf numFmtId="0" fontId="1" fillId="0" borderId="6" xfId="0" applyFont="1" applyBorder="1" applyAlignment="1" applyProtection="1">
      <alignment vertical="top" wrapText="1" readingOrder="1"/>
      <protection locked="0"/>
    </xf>
    <xf numFmtId="0" fontId="1" fillId="0" borderId="1" xfId="0" applyFont="1" applyBorder="1" applyAlignment="1" applyProtection="1">
      <alignment vertical="top" wrapText="1" readingOrder="1"/>
      <protection locked="0"/>
    </xf>
    <xf numFmtId="0" fontId="1" fillId="0" borderId="8" xfId="0" applyFont="1" applyBorder="1" applyAlignment="1">
      <alignment horizontal="left" vertical="top" wrapText="1"/>
    </xf>
    <xf numFmtId="0" fontId="1" fillId="0" borderId="8" xfId="0" applyFont="1" applyBorder="1" applyAlignment="1">
      <alignment horizontal="right" vertical="top" wrapText="1"/>
    </xf>
    <xf numFmtId="166" fontId="1" fillId="5" borderId="1" xfId="4" applyNumberFormat="1" applyFont="1" applyFill="1" applyBorder="1" applyAlignment="1">
      <alignment horizontal="right" vertical="top" wrapText="1"/>
    </xf>
    <xf numFmtId="0" fontId="6" fillId="5" borderId="0" xfId="0" applyFont="1" applyFill="1" applyAlignment="1">
      <alignment horizontal="right" vertical="center" wrapText="1"/>
    </xf>
    <xf numFmtId="166" fontId="1" fillId="5" borderId="1" xfId="0" applyNumberFormat="1" applyFont="1" applyFill="1" applyBorder="1" applyAlignment="1">
      <alignment vertical="top"/>
    </xf>
    <xf numFmtId="0" fontId="4" fillId="5" borderId="0" xfId="0" applyFont="1" applyFill="1" applyAlignment="1">
      <alignment horizontal="right" vertical="center" wrapText="1"/>
    </xf>
    <xf numFmtId="0" fontId="6" fillId="5" borderId="0" xfId="0" applyFont="1" applyFill="1" applyAlignment="1">
      <alignment vertical="center" wrapText="1"/>
    </xf>
    <xf numFmtId="0" fontId="6" fillId="5" borderId="0" xfId="0" applyFont="1" applyFill="1" applyAlignment="1">
      <alignment horizontal="left" vertical="center" wrapText="1"/>
    </xf>
    <xf numFmtId="0" fontId="9" fillId="5" borderId="0" xfId="0" applyFont="1" applyFill="1" applyAlignment="1">
      <alignment horizontal="left"/>
    </xf>
    <xf numFmtId="0" fontId="2" fillId="0" borderId="0" xfId="0" applyFont="1" applyBorder="1" applyAlignment="1">
      <alignment wrapText="1"/>
    </xf>
    <xf numFmtId="0" fontId="3" fillId="0" borderId="0" xfId="0" applyFont="1" applyBorder="1" applyAlignment="1">
      <alignment wrapText="1"/>
    </xf>
    <xf numFmtId="0" fontId="2" fillId="0" borderId="0" xfId="0" applyFont="1" applyBorder="1" applyAlignment="1">
      <alignment vertical="top" wrapText="1"/>
    </xf>
    <xf numFmtId="0" fontId="1" fillId="5" borderId="0" xfId="0" applyFont="1" applyFill="1" applyAlignment="1">
      <alignment wrapText="1"/>
    </xf>
    <xf numFmtId="166" fontId="15" fillId="9" borderId="1" xfId="0" applyNumberFormat="1" applyFont="1" applyFill="1" applyBorder="1" applyAlignment="1">
      <alignment vertical="top" wrapText="1"/>
    </xf>
    <xf numFmtId="166" fontId="26" fillId="9" borderId="1" xfId="0" applyNumberFormat="1" applyFont="1" applyFill="1" applyBorder="1" applyAlignment="1">
      <alignment vertical="top" wrapText="1"/>
    </xf>
    <xf numFmtId="166" fontId="6" fillId="9" borderId="1" xfId="5" applyNumberFormat="1" applyFont="1" applyFill="1" applyBorder="1" applyAlignment="1">
      <alignment horizontal="right" vertical="top" wrapText="1"/>
    </xf>
    <xf numFmtId="166" fontId="10" fillId="9" borderId="1" xfId="5" applyNumberFormat="1" applyFont="1" applyFill="1" applyBorder="1" applyAlignment="1">
      <alignment horizontal="right" vertical="top" wrapText="1"/>
    </xf>
    <xf numFmtId="166" fontId="15" fillId="9" borderId="1" xfId="0" applyNumberFormat="1" applyFont="1" applyFill="1" applyBorder="1" applyAlignment="1">
      <alignment horizontal="right" vertical="top" wrapText="1"/>
    </xf>
    <xf numFmtId="166" fontId="24" fillId="5" borderId="9" xfId="0" applyNumberFormat="1" applyFont="1" applyFill="1" applyBorder="1" applyAlignment="1">
      <alignment horizontal="right" vertical="top" wrapText="1"/>
    </xf>
    <xf numFmtId="166" fontId="10" fillId="9" borderId="8" xfId="0" applyNumberFormat="1" applyFont="1" applyFill="1" applyBorder="1" applyAlignment="1">
      <alignment vertical="top" wrapText="1"/>
    </xf>
    <xf numFmtId="49" fontId="6" fillId="5" borderId="0" xfId="6" applyNumberFormat="1" applyFont="1" applyFill="1" applyAlignment="1">
      <alignment horizontal="right"/>
    </xf>
    <xf numFmtId="49" fontId="6" fillId="5" borderId="0" xfId="6" applyNumberFormat="1" applyFont="1" applyFill="1" applyAlignment="1">
      <alignment horizontal="center"/>
    </xf>
    <xf numFmtId="0" fontId="6" fillId="5" borderId="0" xfId="6" applyFont="1" applyFill="1" applyAlignment="1">
      <alignment horizontal="left"/>
    </xf>
    <xf numFmtId="0" fontId="1" fillId="9" borderId="1" xfId="0" applyFont="1" applyFill="1" applyBorder="1" applyAlignment="1">
      <alignment horizontal="left" vertical="top" wrapText="1"/>
    </xf>
    <xf numFmtId="49" fontId="7" fillId="5" borderId="8" xfId="0" applyNumberFormat="1" applyFont="1" applyFill="1" applyBorder="1" applyAlignment="1">
      <alignment horizontal="center" vertical="top" wrapText="1"/>
    </xf>
    <xf numFmtId="166" fontId="1" fillId="0" borderId="0" xfId="0" applyNumberFormat="1" applyFont="1" applyAlignment="1">
      <alignment horizontal="left" vertical="top" wrapText="1"/>
    </xf>
    <xf numFmtId="0" fontId="15" fillId="0" borderId="0" xfId="0" applyFont="1" applyAlignment="1">
      <alignment vertical="top" wrapText="1"/>
    </xf>
    <xf numFmtId="49" fontId="27" fillId="0" borderId="1" xfId="0" applyNumberFormat="1" applyFont="1" applyBorder="1" applyAlignment="1">
      <alignment horizontal="left" vertical="top" wrapText="1"/>
    </xf>
    <xf numFmtId="0" fontId="27" fillId="5" borderId="1" xfId="0" applyFont="1" applyFill="1" applyBorder="1" applyAlignment="1">
      <alignment vertical="top" wrapText="1"/>
    </xf>
    <xf numFmtId="0" fontId="24" fillId="0" borderId="0" xfId="0" applyFont="1" applyAlignment="1">
      <alignment horizontal="right" vertical="top" wrapText="1"/>
    </xf>
    <xf numFmtId="166" fontId="2" fillId="2" borderId="0" xfId="0" applyNumberFormat="1" applyFont="1" applyFill="1" applyAlignment="1">
      <alignment horizontal="right" vertical="top" wrapText="1"/>
    </xf>
    <xf numFmtId="166" fontId="5" fillId="2" borderId="0" xfId="0" applyNumberFormat="1" applyFont="1" applyFill="1" applyAlignment="1">
      <alignment horizontal="right" vertical="top" wrapText="1"/>
    </xf>
    <xf numFmtId="166" fontId="5" fillId="2" borderId="0" xfId="0" applyNumberFormat="1" applyFont="1" applyFill="1" applyAlignment="1">
      <alignment horizontal="right" vertical="top" textRotation="90" wrapText="1"/>
    </xf>
    <xf numFmtId="0" fontId="1" fillId="0" borderId="1" xfId="0" applyFont="1" applyBorder="1" applyAlignment="1" applyProtection="1">
      <alignment vertical="top" wrapText="1"/>
      <protection hidden="1"/>
    </xf>
    <xf numFmtId="0" fontId="1" fillId="5" borderId="1" xfId="0" applyFont="1" applyFill="1" applyBorder="1" applyAlignment="1" applyProtection="1">
      <alignment vertical="top" wrapText="1" readingOrder="1"/>
      <protection locked="0"/>
    </xf>
    <xf numFmtId="0" fontId="24" fillId="0" borderId="0" xfId="0" applyFont="1" applyAlignment="1">
      <alignment horizontal="center" vertical="top" wrapText="1"/>
    </xf>
    <xf numFmtId="0" fontId="24" fillId="0" borderId="0" xfId="0" applyFont="1"/>
    <xf numFmtId="0" fontId="26" fillId="0" borderId="0" xfId="0" applyFont="1" applyAlignment="1">
      <alignment horizontal="center" vertical="top" wrapText="1"/>
    </xf>
    <xf numFmtId="49" fontId="26" fillId="0" borderId="0" xfId="0" applyNumberFormat="1" applyFont="1" applyAlignment="1">
      <alignment horizontal="center" vertical="top" wrapText="1"/>
    </xf>
    <xf numFmtId="49" fontId="28" fillId="0" borderId="0" xfId="0" applyNumberFormat="1" applyFont="1" applyAlignment="1">
      <alignment horizontal="center"/>
    </xf>
    <xf numFmtId="0" fontId="26" fillId="0" borderId="0" xfId="0" applyFont="1" applyAlignment="1">
      <alignment horizontal="center"/>
    </xf>
    <xf numFmtId="49" fontId="26" fillId="0" borderId="1" xfId="0" applyNumberFormat="1" applyFont="1" applyBorder="1" applyAlignment="1">
      <alignment horizontal="center" vertical="top" wrapText="1"/>
    </xf>
    <xf numFmtId="0" fontId="26" fillId="0" borderId="1" xfId="0" applyFont="1" applyBorder="1" applyAlignment="1">
      <alignment horizontal="left" wrapText="1"/>
    </xf>
    <xf numFmtId="49" fontId="24" fillId="0" borderId="1" xfId="0" applyNumberFormat="1" applyFont="1" applyBorder="1" applyAlignment="1">
      <alignment horizontal="right" vertical="top" wrapText="1"/>
    </xf>
    <xf numFmtId="49" fontId="15" fillId="5" borderId="1" xfId="0" applyNumberFormat="1" applyFont="1" applyFill="1" applyBorder="1" applyAlignment="1">
      <alignment horizontal="center" vertical="top" wrapText="1"/>
    </xf>
    <xf numFmtId="49" fontId="26" fillId="5" borderId="1" xfId="0" applyNumberFormat="1" applyFont="1" applyFill="1" applyBorder="1" applyAlignment="1">
      <alignment vertical="top"/>
    </xf>
    <xf numFmtId="0" fontId="26" fillId="0" borderId="1" xfId="0" applyFont="1" applyBorder="1" applyAlignment="1">
      <alignment vertical="top" wrapText="1"/>
    </xf>
    <xf numFmtId="0" fontId="26" fillId="0" borderId="0" xfId="0" applyFont="1"/>
    <xf numFmtId="49" fontId="15" fillId="0" borderId="1" xfId="0" applyNumberFormat="1" applyFont="1" applyBorder="1" applyAlignment="1">
      <alignment horizontal="center" vertical="top" wrapText="1"/>
    </xf>
    <xf numFmtId="166" fontId="15" fillId="9" borderId="1" xfId="0" applyNumberFormat="1" applyFont="1" applyFill="1" applyBorder="1" applyAlignment="1">
      <alignment vertical="top"/>
    </xf>
    <xf numFmtId="166" fontId="24" fillId="0" borderId="1" xfId="0" applyNumberFormat="1" applyFont="1" applyBorder="1" applyAlignment="1">
      <alignment vertical="top" wrapText="1"/>
    </xf>
    <xf numFmtId="49" fontId="25" fillId="0" borderId="1" xfId="0" applyNumberFormat="1" applyFont="1" applyBorder="1" applyAlignment="1">
      <alignment horizontal="center" vertical="top" wrapText="1"/>
    </xf>
    <xf numFmtId="166" fontId="26" fillId="9" borderId="1" xfId="0" applyNumberFormat="1" applyFont="1" applyFill="1" applyBorder="1" applyAlignment="1">
      <alignment vertical="top"/>
    </xf>
    <xf numFmtId="166" fontId="24" fillId="5" borderId="1" xfId="0" applyNumberFormat="1" applyFont="1" applyFill="1" applyBorder="1" applyAlignment="1">
      <alignment vertical="top"/>
    </xf>
    <xf numFmtId="165" fontId="24" fillId="0" borderId="1" xfId="0" applyNumberFormat="1" applyFont="1" applyBorder="1" applyAlignment="1">
      <alignment horizontal="left" vertical="top" wrapText="1"/>
    </xf>
    <xf numFmtId="166" fontId="26" fillId="6" borderId="1" xfId="4" applyNumberFormat="1" applyFont="1" applyFill="1" applyBorder="1" applyAlignment="1">
      <alignment vertical="top" wrapText="1"/>
    </xf>
    <xf numFmtId="166" fontId="24" fillId="5" borderId="1" xfId="4" applyNumberFormat="1" applyFont="1" applyFill="1" applyBorder="1" applyAlignment="1">
      <alignment horizontal="right" vertical="top" wrapText="1"/>
    </xf>
    <xf numFmtId="166" fontId="24" fillId="5" borderId="1" xfId="4" applyNumberFormat="1" applyFont="1" applyFill="1" applyBorder="1" applyAlignment="1">
      <alignment vertical="top" wrapText="1"/>
    </xf>
    <xf numFmtId="166" fontId="24" fillId="0" borderId="1" xfId="4" applyNumberFormat="1" applyFont="1" applyBorder="1" applyAlignment="1">
      <alignment vertical="top" wrapText="1"/>
    </xf>
    <xf numFmtId="49" fontId="17" fillId="0" borderId="0" xfId="0" applyNumberFormat="1" applyFont="1" applyAlignment="1">
      <alignment wrapText="1"/>
    </xf>
    <xf numFmtId="0" fontId="24" fillId="0" borderId="0" xfId="4" applyFont="1" applyAlignment="1">
      <alignment vertical="top" wrapText="1"/>
    </xf>
    <xf numFmtId="0" fontId="15" fillId="0" borderId="1" xfId="4" applyFont="1" applyBorder="1" applyAlignment="1">
      <alignment vertical="top" wrapText="1"/>
    </xf>
    <xf numFmtId="0" fontId="24" fillId="0" borderId="1" xfId="4" applyFont="1" applyBorder="1" applyAlignment="1">
      <alignment vertical="top" wrapText="1"/>
    </xf>
    <xf numFmtId="166" fontId="24" fillId="0" borderId="1" xfId="4" applyNumberFormat="1" applyFont="1" applyBorder="1" applyAlignment="1">
      <alignment horizontal="right" vertical="top" wrapText="1"/>
    </xf>
    <xf numFmtId="49" fontId="24" fillId="0" borderId="1" xfId="4" applyNumberFormat="1" applyFont="1" applyBorder="1" applyAlignment="1">
      <alignment horizontal="right" vertical="top" wrapText="1"/>
    </xf>
    <xf numFmtId="0" fontId="24" fillId="0" borderId="8" xfId="4" applyFont="1" applyBorder="1" applyAlignment="1">
      <alignment vertical="top" wrapText="1"/>
    </xf>
    <xf numFmtId="0" fontId="15" fillId="0" borderId="1" xfId="4" applyFont="1" applyBorder="1" applyAlignment="1">
      <alignment horizontal="right" vertical="top" wrapText="1"/>
    </xf>
    <xf numFmtId="166" fontId="15" fillId="0" borderId="1" xfId="4" applyNumberFormat="1" applyFont="1" applyBorder="1" applyAlignment="1">
      <alignment vertical="top" wrapText="1"/>
    </xf>
    <xf numFmtId="0" fontId="24" fillId="0" borderId="1" xfId="4" applyFont="1" applyBorder="1" applyAlignment="1">
      <alignment horizontal="right" vertical="top" wrapText="1"/>
    </xf>
    <xf numFmtId="0" fontId="24" fillId="0" borderId="1" xfId="4" applyFont="1" applyBorder="1" applyAlignment="1">
      <alignment horizontal="center" vertical="top" wrapText="1"/>
    </xf>
    <xf numFmtId="49" fontId="24" fillId="0" borderId="1" xfId="4" applyNumberFormat="1" applyFont="1" applyBorder="1" applyAlignment="1">
      <alignment horizontal="center" vertical="top" wrapText="1"/>
    </xf>
    <xf numFmtId="166" fontId="15" fillId="0" borderId="1" xfId="4" applyNumberFormat="1" applyFont="1" applyBorder="1" applyAlignment="1">
      <alignment horizontal="right" vertical="top" wrapText="1"/>
    </xf>
    <xf numFmtId="166" fontId="25" fillId="6" borderId="1" xfId="4" applyNumberFormat="1" applyFont="1" applyFill="1" applyBorder="1" applyAlignment="1">
      <alignment vertical="top" wrapText="1"/>
    </xf>
    <xf numFmtId="0" fontId="24" fillId="0" borderId="0" xfId="4" applyFont="1" applyAlignment="1">
      <alignment horizontal="right" vertical="top" wrapText="1"/>
    </xf>
    <xf numFmtId="166" fontId="17" fillId="0" borderId="1" xfId="0" applyNumberFormat="1" applyFont="1" applyBorder="1" applyAlignment="1">
      <alignment wrapText="1"/>
    </xf>
    <xf numFmtId="166" fontId="15" fillId="6" borderId="1" xfId="4" applyNumberFormat="1" applyFont="1" applyFill="1" applyBorder="1" applyAlignment="1">
      <alignment vertical="top" wrapText="1"/>
    </xf>
    <xf numFmtId="0" fontId="17" fillId="0" borderId="0" xfId="0" applyFont="1" applyAlignment="1">
      <alignment horizontal="right" wrapText="1"/>
    </xf>
    <xf numFmtId="49" fontId="24" fillId="5" borderId="0" xfId="0" applyNumberFormat="1" applyFont="1" applyFill="1" applyAlignment="1">
      <alignment wrapText="1"/>
    </xf>
    <xf numFmtId="0" fontId="24" fillId="5" borderId="0" xfId="0" applyFont="1" applyFill="1" applyAlignment="1">
      <alignment wrapText="1"/>
    </xf>
    <xf numFmtId="49" fontId="15" fillId="5" borderId="0" xfId="0" applyNumberFormat="1" applyFont="1" applyFill="1" applyAlignment="1">
      <alignment horizontal="center"/>
    </xf>
    <xf numFmtId="0" fontId="15" fillId="5" borderId="0" xfId="0" applyFont="1" applyFill="1" applyAlignment="1">
      <alignment horizontal="center"/>
    </xf>
    <xf numFmtId="49" fontId="15" fillId="0" borderId="1" xfId="0" applyNumberFormat="1" applyFont="1" applyBorder="1" applyAlignment="1">
      <alignment wrapText="1"/>
    </xf>
    <xf numFmtId="0" fontId="24" fillId="0" borderId="1" xfId="0" applyFont="1" applyBorder="1" applyAlignment="1">
      <alignment wrapText="1"/>
    </xf>
    <xf numFmtId="49" fontId="15" fillId="0" borderId="1" xfId="0" applyNumberFormat="1" applyFont="1" applyBorder="1" applyAlignment="1">
      <alignment horizontal="left" wrapText="1"/>
    </xf>
    <xf numFmtId="0" fontId="24" fillId="0" borderId="1" xfId="0" applyFont="1" applyBorder="1" applyAlignment="1">
      <alignment horizontal="center" vertical="top" wrapText="1"/>
    </xf>
    <xf numFmtId="49" fontId="30" fillId="0" borderId="1" xfId="0" applyNumberFormat="1" applyFont="1" applyBorder="1" applyAlignment="1">
      <alignment horizontal="left" vertical="top" wrapText="1"/>
    </xf>
    <xf numFmtId="0" fontId="30" fillId="5" borderId="1" xfId="0" applyFont="1" applyFill="1" applyBorder="1" applyAlignment="1">
      <alignment horizontal="right" vertical="top" wrapText="1"/>
    </xf>
    <xf numFmtId="0" fontId="15" fillId="0" borderId="1" xfId="0" applyFont="1" applyBorder="1" applyAlignment="1">
      <alignment vertical="center" wrapText="1"/>
    </xf>
    <xf numFmtId="0" fontId="15" fillId="0" borderId="1" xfId="0" applyFont="1" applyBorder="1" applyAlignment="1">
      <alignment horizontal="left" vertical="center" wrapText="1"/>
    </xf>
    <xf numFmtId="166" fontId="15" fillId="9" borderId="1" xfId="0" applyNumberFormat="1" applyFont="1" applyFill="1" applyBorder="1" applyAlignment="1">
      <alignment vertical="center" wrapText="1"/>
    </xf>
    <xf numFmtId="3" fontId="24" fillId="5" borderId="1" xfId="0" applyNumberFormat="1" applyFont="1" applyFill="1" applyBorder="1" applyAlignment="1">
      <alignment horizontal="left" vertical="top" wrapText="1"/>
    </xf>
    <xf numFmtId="166" fontId="26" fillId="9" borderId="1" xfId="0" applyNumberFormat="1" applyFont="1" applyFill="1" applyBorder="1" applyAlignment="1">
      <alignment vertical="center" wrapText="1"/>
    </xf>
    <xf numFmtId="166" fontId="26" fillId="9" borderId="6" xfId="0" applyNumberFormat="1" applyFont="1" applyFill="1" applyBorder="1" applyAlignment="1">
      <alignment vertical="top" wrapText="1"/>
    </xf>
    <xf numFmtId="0" fontId="26" fillId="5" borderId="1" xfId="0" applyFont="1" applyFill="1" applyBorder="1" applyAlignment="1">
      <alignment horizontal="left" vertical="top" wrapText="1"/>
    </xf>
    <xf numFmtId="0" fontId="26" fillId="0" borderId="1" xfId="0" applyFont="1" applyBorder="1" applyAlignment="1">
      <alignment wrapText="1"/>
    </xf>
    <xf numFmtId="166" fontId="25" fillId="6" borderId="6" xfId="0" applyNumberFormat="1" applyFont="1" applyFill="1" applyBorder="1" applyAlignment="1">
      <alignment vertical="top" wrapText="1"/>
    </xf>
    <xf numFmtId="0" fontId="24" fillId="0" borderId="0" xfId="0" applyFont="1" applyBorder="1" applyAlignment="1">
      <alignment wrapText="1"/>
    </xf>
    <xf numFmtId="166" fontId="26" fillId="6" borderId="6" xfId="4" applyNumberFormat="1" applyFont="1" applyFill="1" applyBorder="1" applyAlignment="1">
      <alignment vertical="top" wrapText="1"/>
    </xf>
    <xf numFmtId="166" fontId="24" fillId="5" borderId="6" xfId="4" applyNumberFormat="1" applyFont="1" applyFill="1" applyBorder="1" applyAlignment="1">
      <alignment vertical="top" wrapText="1"/>
    </xf>
    <xf numFmtId="0" fontId="1" fillId="0" borderId="1" xfId="6" applyFont="1" applyBorder="1" applyAlignment="1">
      <alignment vertical="top" wrapText="1"/>
    </xf>
    <xf numFmtId="0" fontId="1" fillId="5" borderId="1" xfId="6" applyFont="1" applyFill="1" applyBorder="1" applyAlignment="1">
      <alignment vertical="top" wrapText="1"/>
    </xf>
    <xf numFmtId="49" fontId="1" fillId="0" borderId="1" xfId="6" applyNumberFormat="1" applyFont="1" applyBorder="1" applyAlignment="1">
      <alignment horizontal="center" vertical="top" wrapText="1"/>
    </xf>
    <xf numFmtId="49" fontId="1" fillId="0" borderId="1" xfId="6" applyNumberFormat="1" applyFont="1" applyBorder="1" applyAlignment="1">
      <alignment vertical="top" wrapText="1"/>
    </xf>
    <xf numFmtId="4" fontId="1" fillId="5" borderId="1" xfId="6" applyNumberFormat="1" applyFont="1" applyFill="1" applyBorder="1" applyAlignment="1">
      <alignment vertical="top" wrapText="1"/>
    </xf>
    <xf numFmtId="49" fontId="24" fillId="5" borderId="1" xfId="0" applyNumberFormat="1" applyFont="1" applyFill="1" applyBorder="1" applyAlignment="1">
      <alignment horizontal="right" vertical="top" wrapText="1"/>
    </xf>
    <xf numFmtId="0" fontId="5" fillId="5" borderId="1" xfId="0" applyFont="1" applyFill="1" applyBorder="1" applyAlignment="1">
      <alignment horizontal="right" vertical="top" wrapText="1"/>
    </xf>
    <xf numFmtId="0" fontId="24" fillId="5" borderId="0" xfId="0" applyFont="1" applyFill="1" applyAlignment="1">
      <alignment horizontal="left" vertical="top" wrapText="1"/>
    </xf>
    <xf numFmtId="0" fontId="21" fillId="0" borderId="0" xfId="0" applyFont="1"/>
    <xf numFmtId="0" fontId="20" fillId="0" borderId="0" xfId="0" applyFont="1"/>
    <xf numFmtId="0" fontId="1" fillId="0" borderId="0" xfId="0" applyFont="1" applyAlignment="1">
      <alignment horizontal="left"/>
    </xf>
    <xf numFmtId="49" fontId="31" fillId="0" borderId="1" xfId="0" applyNumberFormat="1" applyFont="1" applyBorder="1" applyAlignment="1">
      <alignment horizontal="center" vertical="top" wrapText="1"/>
    </xf>
    <xf numFmtId="166" fontId="24" fillId="5" borderId="12" xfId="0" applyNumberFormat="1" applyFont="1" applyFill="1" applyBorder="1" applyAlignment="1">
      <alignment horizontal="right" vertical="top" wrapText="1"/>
    </xf>
    <xf numFmtId="49" fontId="24" fillId="5" borderId="1" xfId="0" applyNumberFormat="1" applyFont="1" applyFill="1" applyBorder="1" applyAlignment="1">
      <alignment horizontal="left" vertical="top" wrapText="1"/>
    </xf>
    <xf numFmtId="166" fontId="1" fillId="5" borderId="1" xfId="0" applyNumberFormat="1" applyFont="1" applyFill="1" applyBorder="1" applyAlignment="1">
      <alignment horizontal="right" vertical="top" wrapText="1"/>
    </xf>
    <xf numFmtId="49" fontId="2" fillId="0" borderId="0" xfId="0" applyNumberFormat="1" applyFont="1" applyAlignment="1">
      <alignment horizontal="right" vertical="top" wrapText="1"/>
    </xf>
    <xf numFmtId="0" fontId="1" fillId="5" borderId="1" xfId="0" applyNumberFormat="1" applyFont="1" applyFill="1" applyBorder="1" applyAlignment="1">
      <alignment vertical="top" wrapText="1"/>
    </xf>
    <xf numFmtId="0" fontId="2" fillId="5" borderId="0" xfId="0" applyFont="1" applyFill="1" applyAlignment="1">
      <alignment wrapText="1"/>
    </xf>
    <xf numFmtId="0" fontId="2" fillId="5" borderId="0" xfId="0" applyFont="1" applyFill="1" applyBorder="1" applyAlignment="1">
      <alignment wrapText="1"/>
    </xf>
    <xf numFmtId="0" fontId="24" fillId="5" borderId="1" xfId="0" applyFont="1" applyFill="1" applyBorder="1" applyAlignment="1">
      <alignment horizontal="right" vertical="top" wrapText="1"/>
    </xf>
    <xf numFmtId="3" fontId="1" fillId="0" borderId="8" xfId="6" applyNumberFormat="1" applyFont="1" applyBorder="1" applyAlignment="1">
      <alignment horizontal="left" vertical="top" wrapText="1"/>
    </xf>
    <xf numFmtId="49" fontId="6" fillId="5" borderId="8" xfId="0" applyNumberFormat="1" applyFont="1" applyFill="1" applyBorder="1" applyAlignment="1">
      <alignment vertical="top" wrapText="1"/>
    </xf>
    <xf numFmtId="0" fontId="1" fillId="5" borderId="2" xfId="0" applyNumberFormat="1" applyFont="1" applyFill="1" applyBorder="1" applyAlignment="1">
      <alignment vertical="top" wrapText="1"/>
    </xf>
    <xf numFmtId="14" fontId="6" fillId="5" borderId="0" xfId="0" applyNumberFormat="1" applyFont="1" applyFill="1" applyAlignment="1">
      <alignment horizontal="left" vertical="top"/>
    </xf>
    <xf numFmtId="166" fontId="1" fillId="5" borderId="1" xfId="0" applyNumberFormat="1" applyFont="1" applyFill="1" applyBorder="1" applyAlignment="1">
      <alignment vertical="top" wrapText="1"/>
    </xf>
    <xf numFmtId="49" fontId="25" fillId="6" borderId="1" xfId="0" applyNumberFormat="1" applyFont="1" applyFill="1" applyBorder="1" applyAlignment="1">
      <alignment horizontal="center" vertical="center" wrapText="1"/>
    </xf>
    <xf numFmtId="0" fontId="26" fillId="0" borderId="1" xfId="0" applyFont="1" applyBorder="1" applyAlignment="1">
      <alignment horizontal="center" vertical="top" wrapText="1"/>
    </xf>
    <xf numFmtId="0" fontId="37" fillId="0" borderId="0" xfId="0" applyFont="1" applyAlignment="1">
      <alignment wrapText="1"/>
    </xf>
    <xf numFmtId="0" fontId="29" fillId="0" borderId="0" xfId="4" applyFont="1" applyBorder="1" applyAlignment="1">
      <alignment vertical="top" wrapText="1"/>
    </xf>
    <xf numFmtId="166" fontId="38" fillId="5" borderId="1" xfId="6" applyNumberFormat="1" applyFont="1" applyFill="1" applyBorder="1" applyAlignment="1">
      <alignment vertical="top" wrapText="1"/>
    </xf>
    <xf numFmtId="0" fontId="1" fillId="5" borderId="1" xfId="0" applyFont="1" applyFill="1" applyBorder="1" applyAlignment="1">
      <alignment horizontal="right" vertical="top" wrapText="1"/>
    </xf>
    <xf numFmtId="49" fontId="6" fillId="5" borderId="1" xfId="0" applyNumberFormat="1" applyFont="1" applyFill="1" applyBorder="1" applyAlignment="1">
      <alignment horizontal="right" vertical="top" wrapText="1"/>
    </xf>
    <xf numFmtId="0" fontId="1" fillId="5" borderId="1" xfId="0" applyFont="1" applyFill="1" applyBorder="1" applyAlignment="1">
      <alignment horizontal="left" vertical="top" wrapText="1"/>
    </xf>
    <xf numFmtId="49" fontId="1" fillId="5" borderId="1" xfId="0" applyNumberFormat="1" applyFont="1" applyFill="1" applyBorder="1" applyAlignment="1">
      <alignment vertical="top" wrapText="1"/>
    </xf>
    <xf numFmtId="0" fontId="1" fillId="5" borderId="1" xfId="0" applyFont="1" applyFill="1" applyBorder="1" applyAlignment="1">
      <alignment vertical="top" wrapText="1"/>
    </xf>
    <xf numFmtId="49" fontId="1" fillId="5" borderId="2" xfId="0" applyNumberFormat="1" applyFont="1" applyFill="1" applyBorder="1" applyAlignment="1">
      <alignment horizontal="center" vertical="top" wrapText="1"/>
    </xf>
    <xf numFmtId="49" fontId="1" fillId="5" borderId="8" xfId="0" applyNumberFormat="1" applyFont="1" applyFill="1" applyBorder="1" applyAlignment="1">
      <alignment horizontal="center" vertical="top" wrapText="1"/>
    </xf>
    <xf numFmtId="49" fontId="1" fillId="5" borderId="1" xfId="0" applyNumberFormat="1" applyFont="1" applyFill="1" applyBorder="1" applyAlignment="1">
      <alignment horizontal="left" vertical="top" wrapText="1"/>
    </xf>
    <xf numFmtId="49" fontId="10" fillId="5" borderId="1" xfId="0" applyNumberFormat="1" applyFont="1" applyFill="1" applyBorder="1" applyAlignment="1">
      <alignment horizontal="right" vertical="top" wrapText="1"/>
    </xf>
    <xf numFmtId="49" fontId="4" fillId="6" borderId="1" xfId="0" applyNumberFormat="1" applyFont="1" applyFill="1" applyBorder="1" applyAlignment="1">
      <alignment horizontal="left" vertical="center" wrapText="1"/>
    </xf>
    <xf numFmtId="49" fontId="1" fillId="5" borderId="1" xfId="0" applyNumberFormat="1" applyFont="1" applyFill="1" applyBorder="1" applyAlignment="1">
      <alignment horizontal="center" vertical="top" wrapText="1"/>
    </xf>
    <xf numFmtId="49" fontId="6" fillId="5" borderId="1" xfId="0" applyNumberFormat="1" applyFont="1" applyFill="1" applyBorder="1" applyAlignment="1">
      <alignment horizontal="center" vertical="center" wrapText="1"/>
    </xf>
    <xf numFmtId="0" fontId="2" fillId="5" borderId="1" xfId="0" applyFont="1" applyFill="1" applyBorder="1" applyAlignment="1">
      <alignment horizontal="left" vertical="top" wrapText="1"/>
    </xf>
    <xf numFmtId="165" fontId="1" fillId="5" borderId="1" xfId="0" applyNumberFormat="1" applyFont="1" applyFill="1" applyBorder="1" applyAlignment="1">
      <alignment horizontal="left" vertical="top" wrapText="1"/>
    </xf>
    <xf numFmtId="49" fontId="6" fillId="5" borderId="1" xfId="0" applyNumberFormat="1" applyFont="1" applyFill="1" applyBorder="1" applyAlignment="1">
      <alignment horizontal="left" vertical="top" wrapText="1"/>
    </xf>
    <xf numFmtId="49" fontId="2" fillId="5" borderId="1" xfId="0" applyNumberFormat="1" applyFont="1" applyFill="1" applyBorder="1" applyAlignment="1">
      <alignment horizontal="center" vertical="top" wrapText="1"/>
    </xf>
    <xf numFmtId="0" fontId="24" fillId="5" borderId="2" xfId="0" applyFont="1" applyFill="1" applyBorder="1" applyAlignment="1">
      <alignment horizontal="center" vertical="top" wrapText="1"/>
    </xf>
    <xf numFmtId="0" fontId="24" fillId="5" borderId="2" xfId="0" applyFont="1" applyFill="1" applyBorder="1" applyAlignment="1">
      <alignment horizontal="left" vertical="top" wrapText="1"/>
    </xf>
    <xf numFmtId="0" fontId="24" fillId="5" borderId="1" xfId="0" applyFont="1" applyFill="1" applyBorder="1" applyAlignment="1">
      <alignment horizontal="center" vertical="top" wrapText="1"/>
    </xf>
    <xf numFmtId="49" fontId="24" fillId="5" borderId="1" xfId="0" applyNumberFormat="1" applyFont="1" applyFill="1" applyBorder="1" applyAlignment="1">
      <alignment vertical="top" wrapText="1"/>
    </xf>
    <xf numFmtId="0" fontId="24" fillId="5" borderId="1" xfId="0" applyFont="1" applyFill="1" applyBorder="1" applyAlignment="1">
      <alignment vertical="top" wrapText="1"/>
    </xf>
    <xf numFmtId="0" fontId="24" fillId="5" borderId="1" xfId="0" applyFont="1" applyFill="1" applyBorder="1" applyAlignment="1">
      <alignment horizontal="left" vertical="top" wrapText="1"/>
    </xf>
    <xf numFmtId="49" fontId="24" fillId="5" borderId="1" xfId="0" applyNumberFormat="1" applyFont="1" applyFill="1" applyBorder="1" applyAlignment="1">
      <alignment horizontal="center" vertical="top" wrapText="1"/>
    </xf>
    <xf numFmtId="0" fontId="26" fillId="0" borderId="1" xfId="0" applyFont="1" applyBorder="1" applyAlignment="1">
      <alignment horizontal="left" vertical="top" wrapText="1"/>
    </xf>
    <xf numFmtId="49" fontId="25" fillId="6" borderId="1" xfId="0" applyNumberFormat="1" applyFont="1" applyFill="1" applyBorder="1" applyAlignment="1">
      <alignment horizontal="left" vertical="center" wrapText="1"/>
    </xf>
    <xf numFmtId="49" fontId="10" fillId="5" borderId="1" xfId="0" applyNumberFormat="1" applyFont="1" applyFill="1" applyBorder="1" applyAlignment="1">
      <alignment horizontal="left" vertical="top" wrapText="1"/>
    </xf>
    <xf numFmtId="49" fontId="17" fillId="0" borderId="1" xfId="0" applyNumberFormat="1" applyFont="1" applyBorder="1" applyAlignment="1">
      <alignment horizontal="right" vertical="top" wrapText="1"/>
    </xf>
    <xf numFmtId="0" fontId="17" fillId="0" borderId="1" xfId="0" applyFont="1" applyBorder="1" applyAlignment="1">
      <alignment horizontal="right" vertical="top" wrapText="1"/>
    </xf>
    <xf numFmtId="49" fontId="24" fillId="5" borderId="2" xfId="0" applyNumberFormat="1" applyFont="1" applyFill="1" applyBorder="1" applyAlignment="1">
      <alignment horizontal="center" vertical="top" wrapText="1"/>
    </xf>
    <xf numFmtId="0" fontId="15" fillId="0" borderId="1" xfId="0" applyFont="1" applyBorder="1" applyAlignment="1">
      <alignment horizontal="right" vertical="top" wrapText="1"/>
    </xf>
    <xf numFmtId="0" fontId="8" fillId="5" borderId="8" xfId="0" applyFont="1" applyFill="1" applyBorder="1" applyAlignment="1">
      <alignment horizontal="left" vertical="top" wrapText="1"/>
    </xf>
    <xf numFmtId="0" fontId="1" fillId="5" borderId="1" xfId="6" applyFont="1" applyFill="1" applyBorder="1" applyAlignment="1">
      <alignment horizontal="left" vertical="top" wrapText="1"/>
    </xf>
    <xf numFmtId="49" fontId="1" fillId="5" borderId="1" xfId="6" applyNumberFormat="1" applyFont="1" applyFill="1" applyBorder="1" applyAlignment="1">
      <alignment horizontal="left" vertical="top" wrapText="1"/>
    </xf>
    <xf numFmtId="0" fontId="40" fillId="5" borderId="0" xfId="0" applyFont="1" applyFill="1" applyAlignment="1">
      <alignment horizontal="left"/>
    </xf>
    <xf numFmtId="0" fontId="40" fillId="5" borderId="0" xfId="0" applyFont="1" applyFill="1"/>
    <xf numFmtId="49" fontId="41" fillId="5" borderId="0" xfId="0" applyNumberFormat="1" applyFont="1" applyFill="1" applyAlignment="1">
      <alignment vertical="top" wrapText="1"/>
    </xf>
    <xf numFmtId="49" fontId="41" fillId="0" borderId="1" xfId="0" applyNumberFormat="1" applyFont="1" applyBorder="1" applyAlignment="1">
      <alignment horizontal="left" vertical="top" wrapText="1"/>
    </xf>
    <xf numFmtId="166" fontId="40" fillId="5" borderId="1" xfId="0" applyNumberFormat="1" applyFont="1" applyFill="1" applyBorder="1" applyAlignment="1">
      <alignment vertical="top"/>
    </xf>
    <xf numFmtId="0" fontId="40" fillId="5" borderId="1" xfId="0" applyFont="1" applyFill="1" applyBorder="1" applyAlignment="1">
      <alignment horizontal="right" vertical="top" wrapText="1"/>
    </xf>
    <xf numFmtId="49" fontId="40" fillId="5" borderId="1" xfId="0" applyNumberFormat="1" applyFont="1" applyFill="1" applyBorder="1" applyAlignment="1">
      <alignment vertical="top" wrapText="1"/>
    </xf>
    <xf numFmtId="166" fontId="40" fillId="5" borderId="1" xfId="0" applyNumberFormat="1" applyFont="1" applyFill="1" applyBorder="1" applyAlignment="1">
      <alignment vertical="top" wrapText="1"/>
    </xf>
    <xf numFmtId="165" fontId="40" fillId="5" borderId="1" xfId="0" applyNumberFormat="1" applyFont="1" applyFill="1" applyBorder="1" applyAlignment="1">
      <alignment vertical="top" wrapText="1"/>
    </xf>
    <xf numFmtId="49" fontId="42" fillId="5" borderId="1" xfId="0" applyNumberFormat="1" applyFont="1" applyFill="1" applyBorder="1" applyAlignment="1">
      <alignment vertical="top" wrapText="1"/>
    </xf>
    <xf numFmtId="165" fontId="40" fillId="5" borderId="1" xfId="0" applyNumberFormat="1" applyFont="1" applyFill="1" applyBorder="1" applyAlignment="1">
      <alignment horizontal="left" vertical="top" wrapText="1"/>
    </xf>
    <xf numFmtId="49" fontId="40" fillId="0" borderId="1" xfId="0" applyNumberFormat="1" applyFont="1" applyBorder="1" applyAlignment="1">
      <alignment horizontal="left" vertical="top" wrapText="1"/>
    </xf>
    <xf numFmtId="49" fontId="40" fillId="0" borderId="1" xfId="0" applyNumberFormat="1" applyFont="1" applyBorder="1" applyAlignment="1">
      <alignment horizontal="right" vertical="top" wrapText="1"/>
    </xf>
    <xf numFmtId="166" fontId="41" fillId="9" borderId="1" xfId="0" applyNumberFormat="1" applyFont="1" applyFill="1" applyBorder="1" applyAlignment="1">
      <alignment vertical="top" wrapText="1"/>
    </xf>
    <xf numFmtId="0" fontId="40" fillId="0" borderId="1" xfId="0" applyFont="1" applyBorder="1" applyAlignment="1">
      <alignment horizontal="center" vertical="top" wrapText="1"/>
    </xf>
    <xf numFmtId="49" fontId="40" fillId="5" borderId="1" xfId="0" applyNumberFormat="1" applyFont="1" applyFill="1" applyBorder="1" applyAlignment="1">
      <alignment horizontal="center" vertical="top" wrapText="1"/>
    </xf>
    <xf numFmtId="166" fontId="40" fillId="5" borderId="2" xfId="0" applyNumberFormat="1" applyFont="1" applyFill="1" applyBorder="1" applyAlignment="1">
      <alignment vertical="top"/>
    </xf>
    <xf numFmtId="0" fontId="40" fillId="5" borderId="1" xfId="0" applyFont="1" applyFill="1" applyBorder="1" applyAlignment="1">
      <alignment horizontal="left" vertical="top" wrapText="1"/>
    </xf>
    <xf numFmtId="0" fontId="40" fillId="5" borderId="0" xfId="0" applyFont="1" applyFill="1" applyAlignment="1">
      <alignment horizontal="left" vertical="top" wrapText="1"/>
    </xf>
    <xf numFmtId="49" fontId="41" fillId="0" borderId="1" xfId="0" applyNumberFormat="1" applyFont="1" applyBorder="1" applyAlignment="1">
      <alignment vertical="top" wrapText="1"/>
    </xf>
    <xf numFmtId="166" fontId="40" fillId="0" borderId="1" xfId="0" applyNumberFormat="1" applyFont="1" applyBorder="1" applyAlignment="1">
      <alignment vertical="top" wrapText="1"/>
    </xf>
    <xf numFmtId="0" fontId="40" fillId="0" borderId="1" xfId="0" applyFont="1" applyBorder="1" applyAlignment="1">
      <alignment vertical="top" wrapText="1"/>
    </xf>
    <xf numFmtId="166" fontId="40" fillId="5" borderId="1" xfId="0" applyNumberFormat="1" applyFont="1" applyFill="1" applyBorder="1" applyAlignment="1">
      <alignment horizontal="right" vertical="top" wrapText="1"/>
    </xf>
    <xf numFmtId="49" fontId="41" fillId="0" borderId="1" xfId="0" applyNumberFormat="1" applyFont="1" applyBorder="1" applyAlignment="1">
      <alignment horizontal="right" vertical="top" wrapText="1"/>
    </xf>
    <xf numFmtId="166" fontId="43" fillId="0" borderId="1" xfId="0" applyNumberFormat="1" applyFont="1" applyBorder="1" applyAlignment="1">
      <alignment horizontal="right" vertical="top" wrapText="1"/>
    </xf>
    <xf numFmtId="166" fontId="42" fillId="0" borderId="1" xfId="0" applyNumberFormat="1" applyFont="1" applyBorder="1" applyAlignment="1">
      <alignment horizontal="right" vertical="top" wrapText="1"/>
    </xf>
    <xf numFmtId="166" fontId="44" fillId="6" borderId="1" xfId="0" applyNumberFormat="1" applyFont="1" applyFill="1" applyBorder="1" applyAlignment="1">
      <alignment horizontal="right" vertical="top" wrapText="1"/>
    </xf>
    <xf numFmtId="166" fontId="40" fillId="0" borderId="1" xfId="0" applyNumberFormat="1" applyFont="1" applyBorder="1" applyAlignment="1">
      <alignment horizontal="right" vertical="top" wrapText="1"/>
    </xf>
    <xf numFmtId="166" fontId="44" fillId="6" borderId="1" xfId="4" applyNumberFormat="1" applyFont="1" applyFill="1" applyBorder="1" applyAlignment="1">
      <alignment wrapText="1"/>
    </xf>
    <xf numFmtId="166" fontId="40" fillId="5" borderId="1" xfId="4" applyNumberFormat="1" applyFont="1" applyFill="1" applyBorder="1" applyAlignment="1">
      <alignment horizontal="right" wrapText="1"/>
    </xf>
    <xf numFmtId="166" fontId="40" fillId="5" borderId="1" xfId="4" applyNumberFormat="1" applyFont="1" applyFill="1" applyBorder="1" applyAlignment="1">
      <alignment wrapText="1"/>
    </xf>
    <xf numFmtId="166" fontId="41" fillId="6" borderId="1" xfId="4" applyNumberFormat="1" applyFont="1" applyFill="1" applyBorder="1" applyAlignment="1">
      <alignment wrapText="1"/>
    </xf>
    <xf numFmtId="49" fontId="40" fillId="5" borderId="0" xfId="0" applyNumberFormat="1" applyFont="1" applyFill="1" applyAlignment="1">
      <alignment wrapText="1"/>
    </xf>
    <xf numFmtId="49" fontId="42" fillId="5" borderId="0" xfId="0" applyNumberFormat="1" applyFont="1" applyFill="1" applyAlignment="1">
      <alignment wrapText="1"/>
    </xf>
    <xf numFmtId="0" fontId="40" fillId="5" borderId="0" xfId="0" applyFont="1" applyFill="1" applyAlignment="1">
      <alignment wrapText="1"/>
    </xf>
    <xf numFmtId="49" fontId="41" fillId="5" borderId="0" xfId="0" applyNumberFormat="1" applyFont="1" applyFill="1" applyAlignment="1">
      <alignment horizontal="center" vertical="center" wrapText="1"/>
    </xf>
    <xf numFmtId="0" fontId="41" fillId="5" borderId="0" xfId="0" applyFont="1" applyFill="1" applyAlignment="1">
      <alignment horizontal="center" vertical="center" wrapText="1"/>
    </xf>
    <xf numFmtId="0" fontId="45" fillId="5" borderId="0" xfId="0" applyFont="1" applyFill="1" applyAlignment="1">
      <alignment horizontal="center" vertical="center" wrapText="1"/>
    </xf>
    <xf numFmtId="49" fontId="46" fillId="6" borderId="1" xfId="0" applyNumberFormat="1" applyFont="1" applyFill="1" applyBorder="1" applyAlignment="1">
      <alignment vertical="center" wrapText="1"/>
    </xf>
    <xf numFmtId="49" fontId="42" fillId="0" borderId="1" xfId="0" applyNumberFormat="1" applyFont="1" applyBorder="1" applyAlignment="1">
      <alignment horizontal="left" vertical="top" wrapText="1"/>
    </xf>
    <xf numFmtId="49" fontId="40" fillId="0" borderId="1" xfId="0" applyNumberFormat="1" applyFont="1" applyBorder="1" applyAlignment="1">
      <alignment horizontal="center" vertical="top" wrapText="1"/>
    </xf>
    <xf numFmtId="49" fontId="42" fillId="5" borderId="1" xfId="0" applyNumberFormat="1" applyFont="1" applyFill="1" applyBorder="1" applyAlignment="1">
      <alignment horizontal="left" vertical="top" wrapText="1"/>
    </xf>
    <xf numFmtId="165" fontId="40" fillId="0" borderId="1" xfId="0" applyNumberFormat="1" applyFont="1" applyBorder="1" applyAlignment="1">
      <alignment horizontal="left" vertical="top" wrapText="1"/>
    </xf>
    <xf numFmtId="49" fontId="40" fillId="0" borderId="1" xfId="0" applyNumberFormat="1" applyFont="1" applyBorder="1" applyAlignment="1">
      <alignment vertical="top" wrapText="1"/>
    </xf>
    <xf numFmtId="165" fontId="42" fillId="5" borderId="1" xfId="0" applyNumberFormat="1" applyFont="1" applyFill="1" applyBorder="1" applyAlignment="1">
      <alignment horizontal="left" vertical="top" wrapText="1"/>
    </xf>
    <xf numFmtId="1" fontId="40" fillId="5" borderId="1" xfId="0" applyNumberFormat="1" applyFont="1" applyFill="1" applyBorder="1" applyAlignment="1">
      <alignment vertical="top" wrapText="1"/>
    </xf>
    <xf numFmtId="49" fontId="40" fillId="2" borderId="1" xfId="0" applyNumberFormat="1" applyFont="1" applyFill="1" applyBorder="1" applyAlignment="1">
      <alignment horizontal="left" vertical="top" wrapText="1"/>
    </xf>
    <xf numFmtId="49" fontId="42" fillId="2" borderId="1" xfId="0" applyNumberFormat="1" applyFont="1" applyFill="1" applyBorder="1" applyAlignment="1">
      <alignment horizontal="left" vertical="top" wrapText="1"/>
    </xf>
    <xf numFmtId="165" fontId="40" fillId="2" borderId="1" xfId="0" applyNumberFormat="1" applyFont="1" applyFill="1" applyBorder="1" applyAlignment="1">
      <alignment horizontal="left" vertical="top" wrapText="1"/>
    </xf>
    <xf numFmtId="0" fontId="40" fillId="5" borderId="1" xfId="0" applyFont="1" applyFill="1" applyBorder="1" applyAlignment="1">
      <alignment vertical="top" wrapText="1"/>
    </xf>
    <xf numFmtId="49" fontId="42" fillId="0" borderId="1" xfId="0" applyNumberFormat="1" applyFont="1" applyBorder="1" applyAlignment="1">
      <alignment vertical="top" wrapText="1"/>
    </xf>
    <xf numFmtId="49" fontId="40" fillId="2" borderId="1" xfId="0" applyNumberFormat="1" applyFont="1" applyFill="1" applyBorder="1" applyAlignment="1">
      <alignment vertical="top" wrapText="1"/>
    </xf>
    <xf numFmtId="49" fontId="44" fillId="0" borderId="1" xfId="0" applyNumberFormat="1" applyFont="1" applyBorder="1" applyAlignment="1">
      <alignment vertical="top" wrapText="1"/>
    </xf>
    <xf numFmtId="166" fontId="41" fillId="9" borderId="1" xfId="0" applyNumberFormat="1" applyFont="1" applyFill="1" applyBorder="1" applyAlignment="1">
      <alignment horizontal="right" vertical="top" wrapText="1"/>
    </xf>
    <xf numFmtId="165" fontId="42" fillId="0" borderId="1" xfId="0" applyNumberFormat="1" applyFont="1" applyBorder="1" applyAlignment="1">
      <alignment horizontal="left" vertical="top" wrapText="1"/>
    </xf>
    <xf numFmtId="165" fontId="40" fillId="2" borderId="1" xfId="0" applyNumberFormat="1" applyFont="1" applyFill="1" applyBorder="1" applyAlignment="1">
      <alignment vertical="top" wrapText="1"/>
    </xf>
    <xf numFmtId="49" fontId="41" fillId="5" borderId="1" xfId="0" applyNumberFormat="1" applyFont="1" applyFill="1" applyBorder="1" applyAlignment="1">
      <alignment vertical="top" wrapText="1"/>
    </xf>
    <xf numFmtId="165" fontId="40" fillId="0" borderId="1" xfId="0" applyNumberFormat="1" applyFont="1" applyBorder="1" applyAlignment="1">
      <alignment vertical="top" wrapText="1"/>
    </xf>
    <xf numFmtId="166" fontId="44" fillId="9" borderId="1" xfId="0" applyNumberFormat="1" applyFont="1" applyFill="1" applyBorder="1" applyAlignment="1">
      <alignment vertical="top" wrapText="1"/>
    </xf>
    <xf numFmtId="165" fontId="41" fillId="0" borderId="1" xfId="0" applyNumberFormat="1" applyFont="1" applyBorder="1" applyAlignment="1">
      <alignment horizontal="left" vertical="top" wrapText="1"/>
    </xf>
    <xf numFmtId="165" fontId="41" fillId="0" borderId="1" xfId="0" applyNumberFormat="1" applyFont="1" applyBorder="1" applyAlignment="1">
      <alignment vertical="top" wrapText="1"/>
    </xf>
    <xf numFmtId="0" fontId="41" fillId="4" borderId="1" xfId="0" applyFont="1" applyFill="1" applyBorder="1" applyAlignment="1">
      <alignment vertical="top" wrapText="1"/>
    </xf>
    <xf numFmtId="49" fontId="41" fillId="4" borderId="1" xfId="0" applyNumberFormat="1" applyFont="1" applyFill="1" applyBorder="1" applyAlignment="1">
      <alignment horizontal="left" vertical="top" wrapText="1"/>
    </xf>
    <xf numFmtId="0" fontId="42" fillId="0" borderId="1" xfId="0" applyFont="1" applyBorder="1" applyAlignment="1">
      <alignment horizontal="left" vertical="top" wrapText="1"/>
    </xf>
    <xf numFmtId="0" fontId="42" fillId="4" borderId="1" xfId="0" applyFont="1" applyFill="1" applyBorder="1" applyAlignment="1">
      <alignment horizontal="left" vertical="top" wrapText="1"/>
    </xf>
    <xf numFmtId="49" fontId="40" fillId="4" borderId="1" xfId="0" applyNumberFormat="1" applyFont="1" applyFill="1" applyBorder="1" applyAlignment="1">
      <alignment vertical="top" wrapText="1"/>
    </xf>
    <xf numFmtId="0" fontId="42" fillId="4" borderId="1" xfId="0" applyFont="1" applyFill="1" applyBorder="1" applyAlignment="1">
      <alignment vertical="top" wrapText="1"/>
    </xf>
    <xf numFmtId="0" fontId="42" fillId="5" borderId="1" xfId="0" applyFont="1" applyFill="1" applyBorder="1" applyAlignment="1">
      <alignment vertical="top" wrapText="1"/>
    </xf>
    <xf numFmtId="166" fontId="44" fillId="9" borderId="1" xfId="0" applyNumberFormat="1" applyFont="1" applyFill="1" applyBorder="1" applyAlignment="1">
      <alignment horizontal="right" vertical="top" wrapText="1"/>
    </xf>
    <xf numFmtId="166" fontId="43" fillId="0" borderId="1" xfId="0" applyNumberFormat="1" applyFont="1" applyBorder="1" applyAlignment="1">
      <alignment vertical="top" wrapText="1"/>
    </xf>
    <xf numFmtId="166" fontId="46" fillId="11" borderId="1" xfId="0" applyNumberFormat="1" applyFont="1" applyFill="1" applyBorder="1" applyAlignment="1">
      <alignment horizontal="right" vertical="top" wrapText="1"/>
    </xf>
    <xf numFmtId="0" fontId="40" fillId="5" borderId="0" xfId="0" applyFont="1" applyFill="1" applyAlignment="1">
      <alignment vertical="top" wrapText="1"/>
    </xf>
    <xf numFmtId="166" fontId="44" fillId="6" borderId="1" xfId="4" applyNumberFormat="1" applyFont="1" applyFill="1" applyBorder="1" applyAlignment="1">
      <alignment horizontal="right" wrapText="1"/>
    </xf>
    <xf numFmtId="49" fontId="17" fillId="0" borderId="0" xfId="0" applyNumberFormat="1" applyFont="1" applyAlignment="1">
      <alignment vertical="top" wrapText="1"/>
    </xf>
    <xf numFmtId="49" fontId="17" fillId="0" borderId="0" xfId="0" applyNumberFormat="1" applyFont="1" applyAlignment="1">
      <alignment horizontal="right" vertical="top" wrapText="1"/>
    </xf>
    <xf numFmtId="0" fontId="17" fillId="0" borderId="0" xfId="0" applyFont="1" applyAlignment="1">
      <alignment vertical="top" wrapText="1"/>
    </xf>
    <xf numFmtId="0" fontId="15" fillId="0" borderId="0" xfId="0" applyFont="1" applyAlignment="1">
      <alignment horizontal="center" vertical="center" wrapText="1"/>
    </xf>
    <xf numFmtId="0" fontId="15" fillId="0" borderId="0" xfId="0" applyFont="1" applyAlignment="1">
      <alignment horizontal="right" vertical="center" wrapText="1"/>
    </xf>
    <xf numFmtId="0" fontId="15" fillId="0" borderId="0" xfId="0" applyFont="1" applyAlignment="1">
      <alignment horizontal="left" vertical="center" wrapText="1"/>
    </xf>
    <xf numFmtId="0" fontId="16" fillId="0" borderId="0" xfId="0" applyFont="1" applyAlignment="1">
      <alignment horizontal="center" vertical="center" wrapText="1"/>
    </xf>
    <xf numFmtId="0" fontId="17" fillId="0" borderId="1" xfId="0" applyFont="1" applyBorder="1" applyAlignment="1">
      <alignment horizontal="left" vertical="top" wrapText="1"/>
    </xf>
    <xf numFmtId="166" fontId="24" fillId="5" borderId="1" xfId="0" applyNumberFormat="1" applyFont="1" applyFill="1" applyBorder="1" applyAlignment="1">
      <alignment horizontal="right" vertical="top"/>
    </xf>
    <xf numFmtId="0" fontId="15" fillId="0" borderId="1" xfId="0" applyFont="1" applyBorder="1" applyAlignment="1">
      <alignment horizontal="left" vertical="top" wrapText="1"/>
    </xf>
    <xf numFmtId="0" fontId="16" fillId="0" borderId="1" xfId="0" applyFont="1" applyBorder="1" applyAlignment="1">
      <alignment horizontal="left" vertical="top" wrapText="1"/>
    </xf>
    <xf numFmtId="49" fontId="33" fillId="5" borderId="1" xfId="0" applyNumberFormat="1" applyFont="1" applyFill="1" applyBorder="1" applyAlignment="1">
      <alignment horizontal="right" vertical="top" wrapText="1"/>
    </xf>
    <xf numFmtId="49" fontId="30" fillId="5" borderId="1" xfId="0" applyNumberFormat="1" applyFont="1" applyFill="1" applyBorder="1" applyAlignment="1">
      <alignment horizontal="left" vertical="top" wrapText="1"/>
    </xf>
    <xf numFmtId="166" fontId="30" fillId="5" borderId="1" xfId="0" applyNumberFormat="1" applyFont="1" applyFill="1" applyBorder="1" applyAlignment="1">
      <alignment horizontal="right" vertical="top" wrapText="1"/>
    </xf>
    <xf numFmtId="49" fontId="16" fillId="0" borderId="1" xfId="0" applyNumberFormat="1" applyFont="1" applyBorder="1" applyAlignment="1">
      <alignment vertical="top" wrapText="1"/>
    </xf>
    <xf numFmtId="166" fontId="34" fillId="0" borderId="1" xfId="0" applyNumberFormat="1" applyFont="1" applyBorder="1" applyAlignment="1">
      <alignment horizontal="right" vertical="top" wrapText="1"/>
    </xf>
    <xf numFmtId="3" fontId="34" fillId="0" borderId="1" xfId="0" applyNumberFormat="1" applyFont="1" applyBorder="1" applyAlignment="1">
      <alignment horizontal="right" vertical="top" wrapText="1"/>
    </xf>
    <xf numFmtId="166" fontId="25" fillId="6" borderId="1" xfId="0" applyNumberFormat="1" applyFont="1" applyFill="1" applyBorder="1" applyAlignment="1">
      <alignment horizontal="right" vertical="top" wrapText="1"/>
    </xf>
    <xf numFmtId="0" fontId="17" fillId="0" borderId="0" xfId="0" applyFont="1" applyAlignment="1">
      <alignment horizontal="left" vertical="top" wrapText="1"/>
    </xf>
    <xf numFmtId="166" fontId="17" fillId="0" borderId="0" xfId="0" applyNumberFormat="1" applyFont="1" applyAlignment="1">
      <alignment horizontal="left" vertical="top" wrapText="1"/>
    </xf>
    <xf numFmtId="0" fontId="1" fillId="0" borderId="0" xfId="0" applyFont="1" applyAlignment="1">
      <alignment horizontal="right" vertical="top" wrapText="1"/>
    </xf>
    <xf numFmtId="166" fontId="4" fillId="8" borderId="1" xfId="0" applyNumberFormat="1" applyFont="1" applyFill="1" applyBorder="1" applyAlignment="1">
      <alignment vertical="top" wrapText="1"/>
    </xf>
    <xf numFmtId="0" fontId="24" fillId="5" borderId="1" xfId="4" applyFont="1" applyFill="1" applyBorder="1" applyAlignment="1">
      <alignment vertical="top" wrapText="1"/>
    </xf>
    <xf numFmtId="0" fontId="24" fillId="0" borderId="0" xfId="0" applyFont="1" applyAlignment="1">
      <alignment wrapText="1"/>
    </xf>
    <xf numFmtId="0" fontId="15" fillId="0" borderId="0" xfId="0" applyFont="1" applyAlignment="1">
      <alignment wrapText="1"/>
    </xf>
    <xf numFmtId="0" fontId="30" fillId="0" borderId="0" xfId="0" applyFont="1" applyAlignment="1">
      <alignment vertical="top" wrapText="1"/>
    </xf>
    <xf numFmtId="0" fontId="30" fillId="5" borderId="1" xfId="0" applyFont="1" applyFill="1" applyBorder="1" applyAlignment="1">
      <alignment horizontal="left" vertical="top" wrapText="1"/>
    </xf>
    <xf numFmtId="0" fontId="26" fillId="0" borderId="0" xfId="0" applyFont="1" applyAlignment="1">
      <alignment wrapText="1"/>
    </xf>
    <xf numFmtId="49" fontId="24" fillId="0" borderId="0" xfId="0" applyNumberFormat="1" applyFont="1" applyAlignment="1">
      <alignment wrapText="1"/>
    </xf>
    <xf numFmtId="0" fontId="26" fillId="0" borderId="0" xfId="0" applyFont="1" applyAlignment="1">
      <alignment horizontal="center" vertical="center"/>
    </xf>
    <xf numFmtId="166" fontId="25" fillId="6" borderId="1" xfId="6" applyNumberFormat="1" applyFont="1" applyFill="1" applyBorder="1" applyAlignment="1">
      <alignment vertical="top" wrapText="1"/>
    </xf>
    <xf numFmtId="166" fontId="29" fillId="5" borderId="1" xfId="6" applyNumberFormat="1" applyFont="1" applyFill="1" applyBorder="1" applyAlignment="1">
      <alignment vertical="top" wrapText="1"/>
    </xf>
    <xf numFmtId="166" fontId="1" fillId="5" borderId="1" xfId="0" applyNumberFormat="1" applyFont="1" applyFill="1" applyBorder="1" applyAlignment="1">
      <alignment vertical="top" wrapText="1"/>
    </xf>
    <xf numFmtId="0" fontId="1" fillId="5" borderId="1" xfId="0" applyFont="1" applyFill="1" applyBorder="1" applyAlignment="1">
      <alignment vertical="top" wrapText="1"/>
    </xf>
    <xf numFmtId="166" fontId="1" fillId="5" borderId="1" xfId="0" applyNumberFormat="1" applyFont="1" applyFill="1" applyBorder="1" applyAlignment="1">
      <alignment horizontal="right" vertical="top" wrapText="1"/>
    </xf>
    <xf numFmtId="49" fontId="6" fillId="5" borderId="0" xfId="0" applyNumberFormat="1" applyFont="1" applyFill="1" applyAlignment="1">
      <alignment vertical="top" wrapText="1"/>
    </xf>
    <xf numFmtId="166" fontId="10" fillId="6" borderId="1" xfId="0" applyNumberFormat="1" applyFont="1" applyFill="1" applyBorder="1" applyAlignment="1">
      <alignment horizontal="right" vertical="top" wrapText="1"/>
    </xf>
    <xf numFmtId="166" fontId="6" fillId="6" borderId="1" xfId="4" applyNumberFormat="1" applyFont="1" applyFill="1" applyBorder="1" applyAlignment="1">
      <alignment wrapText="1"/>
    </xf>
    <xf numFmtId="166" fontId="38" fillId="5" borderId="1" xfId="4" applyNumberFormat="1" applyFont="1" applyFill="1" applyBorder="1" applyAlignment="1">
      <alignment wrapText="1"/>
    </xf>
    <xf numFmtId="166" fontId="4" fillId="11" borderId="1" xfId="0" applyNumberFormat="1" applyFont="1" applyFill="1" applyBorder="1" applyAlignment="1">
      <alignment horizontal="right" vertical="top" wrapText="1"/>
    </xf>
    <xf numFmtId="166" fontId="10" fillId="6" borderId="1" xfId="4" applyNumberFormat="1" applyFont="1" applyFill="1" applyBorder="1" applyAlignment="1">
      <alignment horizontal="right" wrapText="1"/>
    </xf>
    <xf numFmtId="0" fontId="6" fillId="0" borderId="0" xfId="0" applyFont="1" applyAlignment="1">
      <alignment horizontal="right"/>
    </xf>
    <xf numFmtId="0" fontId="6" fillId="5" borderId="0" xfId="0" applyFont="1" applyFill="1" applyAlignment="1">
      <alignment horizontal="center"/>
    </xf>
    <xf numFmtId="166" fontId="6" fillId="9" borderId="1" xfId="0" applyNumberFormat="1" applyFont="1" applyFill="1" applyBorder="1" applyAlignment="1">
      <alignment vertical="center" wrapText="1"/>
    </xf>
    <xf numFmtId="166" fontId="10" fillId="9" borderId="1" xfId="0" applyNumberFormat="1" applyFont="1" applyFill="1" applyBorder="1" applyAlignment="1">
      <alignment vertical="center" wrapText="1"/>
    </xf>
    <xf numFmtId="166" fontId="4" fillId="6" borderId="1" xfId="0" applyNumberFormat="1" applyFont="1" applyFill="1" applyBorder="1" applyAlignment="1">
      <alignment vertical="top" wrapText="1"/>
    </xf>
    <xf numFmtId="166" fontId="10" fillId="6" borderId="1" xfId="4" applyNumberFormat="1" applyFont="1" applyFill="1" applyBorder="1" applyAlignment="1">
      <alignment vertical="top" wrapText="1"/>
    </xf>
    <xf numFmtId="0" fontId="1" fillId="0" borderId="0" xfId="4" applyFont="1" applyAlignment="1">
      <alignment vertical="top" wrapText="1"/>
    </xf>
    <xf numFmtId="166" fontId="1" fillId="0" borderId="1" xfId="4" applyNumberFormat="1" applyFont="1" applyBorder="1" applyAlignment="1">
      <alignment horizontal="right" vertical="top" wrapText="1"/>
    </xf>
    <xf numFmtId="166" fontId="6" fillId="0" borderId="1" xfId="4" applyNumberFormat="1" applyFont="1" applyBorder="1" applyAlignment="1">
      <alignment vertical="top" wrapText="1"/>
    </xf>
    <xf numFmtId="166" fontId="6" fillId="0" borderId="1" xfId="4" applyNumberFormat="1" applyFont="1" applyBorder="1" applyAlignment="1">
      <alignment horizontal="right" vertical="top" wrapText="1"/>
    </xf>
    <xf numFmtId="166" fontId="4" fillId="6" borderId="1" xfId="4" applyNumberFormat="1" applyFont="1" applyFill="1" applyBorder="1" applyAlignment="1">
      <alignment vertical="top" wrapText="1"/>
    </xf>
    <xf numFmtId="166" fontId="1" fillId="0" borderId="1" xfId="4" applyNumberFormat="1" applyFont="1" applyBorder="1" applyAlignment="1">
      <alignment vertical="top" wrapText="1"/>
    </xf>
    <xf numFmtId="166" fontId="2" fillId="0" borderId="1" xfId="0" applyNumberFormat="1" applyFont="1" applyBorder="1" applyAlignment="1">
      <alignment wrapText="1"/>
    </xf>
    <xf numFmtId="166" fontId="6" fillId="6" borderId="1" xfId="4" applyNumberFormat="1" applyFont="1" applyFill="1" applyBorder="1" applyAlignment="1">
      <alignment vertical="top" wrapText="1"/>
    </xf>
    <xf numFmtId="0" fontId="10" fillId="0" borderId="0" xfId="0" applyFont="1" applyAlignment="1">
      <alignment horizontal="center"/>
    </xf>
    <xf numFmtId="49" fontId="10" fillId="5" borderId="1" xfId="0" applyNumberFormat="1" applyFont="1" applyFill="1" applyBorder="1" applyAlignment="1">
      <alignment vertical="top"/>
    </xf>
    <xf numFmtId="166" fontId="6" fillId="9" borderId="1" xfId="0" applyNumberFormat="1" applyFont="1" applyFill="1" applyBorder="1" applyAlignment="1">
      <alignment vertical="top"/>
    </xf>
    <xf numFmtId="166" fontId="10" fillId="9" borderId="1" xfId="0" applyNumberFormat="1" applyFont="1" applyFill="1" applyBorder="1" applyAlignment="1">
      <alignment vertical="top"/>
    </xf>
    <xf numFmtId="0" fontId="6" fillId="0" borderId="0" xfId="0" applyFont="1" applyAlignment="1">
      <alignment horizontal="center" vertical="top"/>
    </xf>
    <xf numFmtId="166" fontId="1" fillId="5" borderId="12" xfId="0" applyNumberFormat="1" applyFont="1" applyFill="1" applyBorder="1" applyAlignment="1">
      <alignment horizontal="right" vertical="top" wrapText="1"/>
    </xf>
    <xf numFmtId="166" fontId="1" fillId="5" borderId="9" xfId="0" applyNumberFormat="1" applyFont="1" applyFill="1" applyBorder="1" applyAlignment="1">
      <alignment horizontal="right" vertical="top" wrapText="1"/>
    </xf>
    <xf numFmtId="0" fontId="6" fillId="0" borderId="0" xfId="0" applyFont="1" applyAlignment="1">
      <alignment horizontal="center" vertical="center" wrapText="1"/>
    </xf>
    <xf numFmtId="166" fontId="1" fillId="5" borderId="1" xfId="0" applyNumberFormat="1" applyFont="1" applyFill="1" applyBorder="1" applyAlignment="1">
      <alignment horizontal="right" vertical="top"/>
    </xf>
    <xf numFmtId="166" fontId="8" fillId="5" borderId="1" xfId="0" applyNumberFormat="1" applyFont="1" applyFill="1" applyBorder="1" applyAlignment="1">
      <alignment horizontal="right" vertical="top" wrapText="1"/>
    </xf>
    <xf numFmtId="166" fontId="4" fillId="6" borderId="1" xfId="0" applyNumberFormat="1" applyFont="1" applyFill="1" applyBorder="1" applyAlignment="1">
      <alignment horizontal="right" vertical="top" wrapText="1"/>
    </xf>
    <xf numFmtId="0" fontId="38" fillId="0" borderId="0" xfId="0" applyFont="1"/>
    <xf numFmtId="0" fontId="38" fillId="2" borderId="0" xfId="0" applyFont="1" applyFill="1" applyAlignment="1">
      <alignment wrapText="1"/>
    </xf>
    <xf numFmtId="0" fontId="38" fillId="0" borderId="0" xfId="0" applyFont="1" applyAlignment="1">
      <alignment wrapText="1"/>
    </xf>
    <xf numFmtId="0" fontId="38" fillId="0" borderId="0" xfId="0" applyFont="1" applyAlignment="1">
      <alignment vertical="top" wrapText="1"/>
    </xf>
    <xf numFmtId="166" fontId="38" fillId="5" borderId="1" xfId="4" applyNumberFormat="1" applyFont="1" applyFill="1" applyBorder="1" applyAlignment="1">
      <alignment horizontal="right" wrapText="1"/>
    </xf>
    <xf numFmtId="0" fontId="38" fillId="2" borderId="0" xfId="0" applyFont="1" applyFill="1"/>
    <xf numFmtId="0" fontId="38" fillId="0" borderId="0" xfId="0" applyFont="1" applyAlignment="1">
      <alignment horizontal="left" vertical="top" wrapText="1"/>
    </xf>
    <xf numFmtId="0" fontId="1" fillId="5" borderId="1" xfId="0" applyFont="1" applyFill="1" applyBorder="1" applyAlignment="1">
      <alignment horizontal="right" vertical="top" wrapText="1"/>
    </xf>
    <xf numFmtId="49" fontId="1" fillId="5" borderId="1" xfId="0" applyNumberFormat="1" applyFont="1" applyFill="1" applyBorder="1" applyAlignment="1">
      <alignment horizontal="right" vertical="top" wrapText="1"/>
    </xf>
    <xf numFmtId="49" fontId="1" fillId="5" borderId="2" xfId="0" applyNumberFormat="1" applyFont="1" applyFill="1" applyBorder="1" applyAlignment="1">
      <alignment horizontal="center" vertical="top" wrapText="1"/>
    </xf>
    <xf numFmtId="49" fontId="1" fillId="5" borderId="8" xfId="0" applyNumberFormat="1" applyFont="1" applyFill="1" applyBorder="1" applyAlignment="1">
      <alignment horizontal="center" vertical="top" wrapText="1"/>
    </xf>
    <xf numFmtId="165" fontId="1" fillId="2" borderId="2" xfId="0" applyNumberFormat="1" applyFont="1" applyFill="1" applyBorder="1" applyAlignment="1">
      <alignment horizontal="left" vertical="top" wrapText="1"/>
    </xf>
    <xf numFmtId="49" fontId="6" fillId="5" borderId="1" xfId="0" applyNumberFormat="1" applyFont="1" applyFill="1" applyBorder="1" applyAlignment="1">
      <alignment horizontal="right" vertical="top" wrapText="1"/>
    </xf>
    <xf numFmtId="0" fontId="1" fillId="5" borderId="1" xfId="0" applyFont="1" applyFill="1" applyBorder="1" applyAlignment="1">
      <alignment horizontal="left" vertical="top" wrapText="1"/>
    </xf>
    <xf numFmtId="166" fontId="1" fillId="5" borderId="1" xfId="0" applyNumberFormat="1" applyFont="1" applyFill="1" applyBorder="1" applyAlignment="1">
      <alignment vertical="top" wrapText="1"/>
    </xf>
    <xf numFmtId="0" fontId="1" fillId="5" borderId="1" xfId="0" applyFont="1" applyFill="1" applyBorder="1" applyAlignment="1">
      <alignment vertical="top" wrapText="1"/>
    </xf>
    <xf numFmtId="166" fontId="1" fillId="5" borderId="1" xfId="0" applyNumberFormat="1" applyFont="1" applyFill="1" applyBorder="1" applyAlignment="1">
      <alignment horizontal="right" vertical="top" wrapText="1"/>
    </xf>
    <xf numFmtId="49" fontId="1" fillId="5" borderId="1" xfId="0" applyNumberFormat="1" applyFont="1" applyFill="1" applyBorder="1" applyAlignment="1">
      <alignment horizontal="left" vertical="top" wrapText="1"/>
    </xf>
    <xf numFmtId="0" fontId="40" fillId="5" borderId="1" xfId="0" applyFont="1" applyFill="1" applyBorder="1" applyAlignment="1">
      <alignment horizontal="left" vertical="top" wrapText="1"/>
    </xf>
    <xf numFmtId="49" fontId="40" fillId="5" borderId="1" xfId="0" applyNumberFormat="1" applyFont="1" applyFill="1" applyBorder="1" applyAlignment="1">
      <alignment horizontal="center" vertical="top" wrapText="1"/>
    </xf>
    <xf numFmtId="1" fontId="1" fillId="5" borderId="1" xfId="0" applyNumberFormat="1" applyFont="1" applyFill="1" applyBorder="1" applyAlignment="1">
      <alignment horizontal="right" vertical="top" wrapText="1"/>
    </xf>
    <xf numFmtId="49" fontId="1" fillId="5" borderId="1" xfId="0" applyNumberFormat="1" applyFont="1" applyFill="1" applyBorder="1" applyAlignment="1">
      <alignment horizontal="center" vertical="top" wrapText="1"/>
    </xf>
    <xf numFmtId="0" fontId="1" fillId="5" borderId="8" xfId="0" applyFont="1" applyFill="1" applyBorder="1" applyAlignment="1">
      <alignment vertical="top" wrapText="1"/>
    </xf>
    <xf numFmtId="165" fontId="1" fillId="5" borderId="1" xfId="0" applyNumberFormat="1" applyFont="1" applyFill="1" applyBorder="1" applyAlignment="1">
      <alignment horizontal="left" vertical="top" wrapText="1"/>
    </xf>
    <xf numFmtId="0" fontId="24" fillId="5" borderId="1" xfId="0" applyFont="1" applyFill="1" applyBorder="1" applyAlignment="1">
      <alignment vertical="top" wrapText="1"/>
    </xf>
    <xf numFmtId="166" fontId="1" fillId="5" borderId="1" xfId="0" applyNumberFormat="1" applyFont="1" applyFill="1" applyBorder="1" applyAlignment="1">
      <alignment horizontal="right" vertical="top" wrapText="1"/>
    </xf>
    <xf numFmtId="0" fontId="1" fillId="5" borderId="1" xfId="0" applyFont="1" applyFill="1" applyBorder="1" applyAlignment="1">
      <alignment vertical="top" wrapText="1"/>
    </xf>
    <xf numFmtId="49" fontId="1" fillId="5" borderId="1" xfId="0" applyNumberFormat="1" applyFont="1" applyFill="1" applyBorder="1" applyAlignment="1">
      <alignment horizontal="left" vertical="top" wrapText="1"/>
    </xf>
    <xf numFmtId="0" fontId="1" fillId="5" borderId="1" xfId="0" applyFont="1" applyFill="1" applyBorder="1" applyAlignment="1">
      <alignment horizontal="left" vertical="top" wrapText="1"/>
    </xf>
    <xf numFmtId="0" fontId="47" fillId="5" borderId="0" xfId="0" applyFont="1" applyFill="1"/>
    <xf numFmtId="49" fontId="48" fillId="5" borderId="0" xfId="0" applyNumberFormat="1" applyFont="1" applyFill="1" applyAlignment="1">
      <alignment vertical="top" wrapText="1"/>
    </xf>
    <xf numFmtId="166" fontId="47" fillId="5" borderId="1" xfId="0" applyNumberFormat="1" applyFont="1" applyFill="1" applyBorder="1" applyAlignment="1">
      <alignment horizontal="right" vertical="top" wrapText="1"/>
    </xf>
    <xf numFmtId="166" fontId="47" fillId="5" borderId="1" xfId="4" applyNumberFormat="1" applyFont="1" applyFill="1" applyBorder="1" applyAlignment="1">
      <alignment wrapText="1"/>
    </xf>
    <xf numFmtId="0" fontId="47" fillId="0" borderId="0" xfId="0" applyFont="1"/>
    <xf numFmtId="49" fontId="49" fillId="6" borderId="1" xfId="0" applyNumberFormat="1" applyFont="1" applyFill="1" applyBorder="1" applyAlignment="1">
      <alignment horizontal="left" vertical="center" wrapText="1"/>
    </xf>
    <xf numFmtId="49" fontId="48" fillId="0" borderId="1" xfId="0" applyNumberFormat="1" applyFont="1" applyBorder="1" applyAlignment="1">
      <alignment horizontal="left" vertical="top" wrapText="1"/>
    </xf>
    <xf numFmtId="0" fontId="47" fillId="0" borderId="1" xfId="0" applyFont="1" applyBorder="1" applyAlignment="1">
      <alignment horizontal="center" vertical="top" wrapText="1"/>
    </xf>
    <xf numFmtId="166" fontId="47" fillId="0" borderId="1" xfId="0" applyNumberFormat="1" applyFont="1" applyBorder="1" applyAlignment="1">
      <alignment vertical="top" wrapText="1"/>
    </xf>
    <xf numFmtId="166" fontId="50" fillId="0" borderId="1" xfId="0" applyNumberFormat="1" applyFont="1" applyBorder="1" applyAlignment="1">
      <alignment horizontal="right" vertical="top" wrapText="1"/>
    </xf>
    <xf numFmtId="166" fontId="37" fillId="0" borderId="1" xfId="0" applyNumberFormat="1" applyFont="1" applyBorder="1" applyAlignment="1">
      <alignment horizontal="right" vertical="top" wrapText="1"/>
    </xf>
    <xf numFmtId="0" fontId="51" fillId="5" borderId="0" xfId="0" applyFont="1" applyFill="1" applyAlignment="1">
      <alignment horizontal="left" vertical="top" wrapText="1"/>
    </xf>
    <xf numFmtId="0" fontId="47" fillId="5" borderId="0" xfId="0" applyFont="1" applyFill="1" applyAlignment="1">
      <alignment horizontal="left" vertical="top" wrapText="1"/>
    </xf>
    <xf numFmtId="166" fontId="47" fillId="5" borderId="0" xfId="0" applyNumberFormat="1" applyFont="1" applyFill="1" applyAlignment="1">
      <alignment horizontal="left" vertical="top" wrapText="1"/>
    </xf>
    <xf numFmtId="0" fontId="37" fillId="5" borderId="0" xfId="0" applyFont="1" applyFill="1" applyAlignment="1">
      <alignment horizontal="right"/>
    </xf>
    <xf numFmtId="0" fontId="37" fillId="0" borderId="0" xfId="0" applyFont="1" applyAlignment="1">
      <alignment horizontal="right"/>
    </xf>
    <xf numFmtId="0" fontId="47" fillId="5" borderId="1" xfId="0" applyFont="1" applyFill="1" applyBorder="1" applyAlignment="1">
      <alignment horizontal="left" vertical="top" wrapText="1"/>
    </xf>
    <xf numFmtId="0" fontId="26" fillId="0" borderId="1" xfId="0" applyFont="1" applyBorder="1" applyAlignment="1">
      <alignment horizontal="center" wrapText="1"/>
    </xf>
    <xf numFmtId="0" fontId="24" fillId="5" borderId="0" xfId="0" applyFont="1" applyFill="1" applyAlignment="1">
      <alignment horizontal="center" vertical="top" wrapText="1"/>
    </xf>
    <xf numFmtId="49" fontId="4" fillId="6" borderId="1" xfId="0" applyNumberFormat="1" applyFont="1" applyFill="1" applyBorder="1" applyAlignment="1">
      <alignment horizontal="center" vertical="center" wrapText="1"/>
    </xf>
    <xf numFmtId="0" fontId="6" fillId="5" borderId="1" xfId="0" applyFont="1" applyFill="1" applyBorder="1" applyAlignment="1">
      <alignment horizontal="center" vertical="top" wrapText="1"/>
    </xf>
    <xf numFmtId="0" fontId="10" fillId="5" borderId="1" xfId="0" applyFont="1" applyFill="1" applyBorder="1" applyAlignment="1">
      <alignment horizontal="center" vertical="top" wrapText="1"/>
    </xf>
    <xf numFmtId="0" fontId="1" fillId="15" borderId="1" xfId="0" applyFont="1" applyFill="1" applyBorder="1" applyAlignment="1">
      <alignment horizontal="center" vertical="top" wrapText="1"/>
    </xf>
    <xf numFmtId="166" fontId="6" fillId="5" borderId="1" xfId="0" applyNumberFormat="1" applyFont="1" applyFill="1" applyBorder="1" applyAlignment="1">
      <alignment horizontal="center" vertical="top" wrapText="1"/>
    </xf>
    <xf numFmtId="3" fontId="5" fillId="5" borderId="1" xfId="0" applyNumberFormat="1" applyFont="1" applyFill="1" applyBorder="1" applyAlignment="1">
      <alignment horizontal="center" vertical="top" wrapText="1"/>
    </xf>
    <xf numFmtId="0" fontId="1" fillId="5" borderId="0" xfId="0" applyFont="1" applyFill="1" applyAlignment="1">
      <alignment horizontal="center" vertical="top" wrapText="1"/>
    </xf>
    <xf numFmtId="49" fontId="46" fillId="6" borderId="1" xfId="0" applyNumberFormat="1" applyFont="1" applyFill="1" applyBorder="1" applyAlignment="1">
      <alignment horizontal="center" vertical="center" wrapText="1"/>
    </xf>
    <xf numFmtId="49" fontId="49" fillId="6" borderId="1" xfId="0" applyNumberFormat="1" applyFont="1" applyFill="1" applyBorder="1" applyAlignment="1">
      <alignment horizontal="center" vertical="center" wrapText="1"/>
    </xf>
    <xf numFmtId="49" fontId="41" fillId="0" borderId="1" xfId="0" applyNumberFormat="1" applyFont="1" applyBorder="1" applyAlignment="1">
      <alignment horizontal="center" vertical="top" wrapText="1"/>
    </xf>
    <xf numFmtId="49" fontId="48" fillId="0" borderId="1" xfId="0" applyNumberFormat="1" applyFont="1" applyBorder="1" applyAlignment="1">
      <alignment horizontal="center" vertical="top" wrapText="1"/>
    </xf>
    <xf numFmtId="0" fontId="40" fillId="5" borderId="1" xfId="0" applyFont="1" applyFill="1" applyBorder="1" applyAlignment="1">
      <alignment horizontal="center" vertical="top" wrapText="1"/>
    </xf>
    <xf numFmtId="0" fontId="47" fillId="5" borderId="1" xfId="0" applyFont="1" applyFill="1" applyBorder="1" applyAlignment="1">
      <alignment horizontal="center" vertical="top" wrapText="1"/>
    </xf>
    <xf numFmtId="1" fontId="40" fillId="5" borderId="1" xfId="0" applyNumberFormat="1" applyFont="1" applyFill="1" applyBorder="1" applyAlignment="1">
      <alignment horizontal="center" vertical="top" wrapText="1"/>
    </xf>
    <xf numFmtId="166" fontId="40" fillId="0" borderId="1" xfId="0" applyNumberFormat="1" applyFont="1" applyBorder="1" applyAlignment="1">
      <alignment horizontal="center" vertical="top" wrapText="1"/>
    </xf>
    <xf numFmtId="166" fontId="47" fillId="0" borderId="1" xfId="0" applyNumberFormat="1" applyFont="1" applyBorder="1" applyAlignment="1">
      <alignment horizontal="center" vertical="top" wrapText="1"/>
    </xf>
    <xf numFmtId="166" fontId="43" fillId="0" borderId="1" xfId="0" applyNumberFormat="1" applyFont="1" applyBorder="1" applyAlignment="1">
      <alignment horizontal="center" vertical="top" wrapText="1"/>
    </xf>
    <xf numFmtId="166" fontId="50" fillId="0" borderId="1" xfId="0" applyNumberFormat="1" applyFont="1" applyBorder="1" applyAlignment="1">
      <alignment horizontal="center" vertical="top" wrapText="1"/>
    </xf>
    <xf numFmtId="166" fontId="42" fillId="0" borderId="1" xfId="0" applyNumberFormat="1" applyFont="1" applyBorder="1" applyAlignment="1">
      <alignment horizontal="center" vertical="top" wrapText="1"/>
    </xf>
    <xf numFmtId="166" fontId="37" fillId="0" borderId="1" xfId="0" applyNumberFormat="1" applyFont="1" applyBorder="1" applyAlignment="1">
      <alignment horizontal="center" vertical="top" wrapText="1"/>
    </xf>
    <xf numFmtId="0" fontId="52" fillId="5" borderId="0" xfId="0" applyFont="1" applyFill="1" applyAlignment="1">
      <alignment horizontal="center" vertical="top" wrapText="1"/>
    </xf>
    <xf numFmtId="0" fontId="51" fillId="5" borderId="0" xfId="0" applyFont="1" applyFill="1" applyAlignment="1">
      <alignment horizontal="center" vertical="top" wrapText="1"/>
    </xf>
    <xf numFmtId="0" fontId="40" fillId="5" borderId="0" xfId="0" applyFont="1" applyFill="1" applyAlignment="1">
      <alignment horizontal="center" vertical="top" wrapText="1"/>
    </xf>
    <xf numFmtId="0" fontId="47" fillId="5" borderId="0" xfId="0" applyFont="1" applyFill="1" applyAlignment="1">
      <alignment horizontal="center" vertical="top" wrapText="1"/>
    </xf>
    <xf numFmtId="166" fontId="40" fillId="5" borderId="0" xfId="0" applyNumberFormat="1" applyFont="1" applyFill="1" applyAlignment="1">
      <alignment horizontal="center" vertical="top" wrapText="1"/>
    </xf>
    <xf numFmtId="166" fontId="47" fillId="5" borderId="0" xfId="0" applyNumberFormat="1" applyFont="1" applyFill="1" applyAlignment="1">
      <alignment horizontal="center" vertical="top" wrapText="1"/>
    </xf>
    <xf numFmtId="0" fontId="42" fillId="5" borderId="0" xfId="0" applyFont="1" applyFill="1" applyAlignment="1">
      <alignment horizontal="center"/>
    </xf>
    <xf numFmtId="0" fontId="37" fillId="5" borderId="0" xfId="0" applyFont="1" applyFill="1" applyAlignment="1">
      <alignment horizontal="center"/>
    </xf>
    <xf numFmtId="0" fontId="2" fillId="5" borderId="0" xfId="0" applyFont="1" applyFill="1" applyAlignment="1">
      <alignment horizontal="center"/>
    </xf>
    <xf numFmtId="0" fontId="2" fillId="0" borderId="0" xfId="0" applyFont="1" applyAlignment="1">
      <alignment horizontal="center"/>
    </xf>
    <xf numFmtId="0" fontId="37" fillId="0" borderId="0" xfId="0" applyFont="1" applyAlignment="1">
      <alignment horizontal="center"/>
    </xf>
    <xf numFmtId="0" fontId="1" fillId="5" borderId="1" xfId="0" applyFont="1" applyFill="1" applyBorder="1" applyAlignment="1">
      <alignment horizontal="left" vertical="top"/>
    </xf>
    <xf numFmtId="166" fontId="1" fillId="5" borderId="1" xfId="0" applyNumberFormat="1" applyFont="1" applyFill="1" applyBorder="1" applyAlignment="1">
      <alignment horizontal="center" vertical="top" wrapText="1"/>
    </xf>
    <xf numFmtId="166" fontId="24" fillId="5" borderId="1" xfId="1" applyNumberFormat="1" applyFont="1" applyFill="1" applyBorder="1" applyAlignment="1">
      <alignment horizontal="right" vertical="top" wrapText="1"/>
    </xf>
    <xf numFmtId="166" fontId="24" fillId="5" borderId="1" xfId="1" applyNumberFormat="1" applyFont="1" applyFill="1" applyBorder="1" applyAlignment="1">
      <alignment vertical="top" wrapText="1"/>
    </xf>
    <xf numFmtId="166" fontId="24" fillId="5" borderId="1" xfId="7" applyNumberFormat="1" applyFont="1" applyFill="1" applyBorder="1" applyAlignment="1">
      <alignment vertical="top" wrapText="1"/>
    </xf>
    <xf numFmtId="166" fontId="24" fillId="5" borderId="1" xfId="1" applyNumberFormat="1" applyFont="1" applyFill="1" applyBorder="1" applyAlignment="1">
      <alignment horizontal="right" vertical="top"/>
    </xf>
    <xf numFmtId="166" fontId="24" fillId="5" borderId="1" xfId="2" applyNumberFormat="1" applyFont="1" applyFill="1" applyBorder="1" applyAlignment="1">
      <alignment horizontal="right" vertical="top" wrapText="1"/>
    </xf>
    <xf numFmtId="0" fontId="22" fillId="0" borderId="0" xfId="0" applyFont="1"/>
    <xf numFmtId="0" fontId="53" fillId="5" borderId="1" xfId="0" applyFont="1" applyFill="1" applyBorder="1" applyAlignment="1">
      <alignment horizontal="center" vertical="top" wrapText="1"/>
    </xf>
    <xf numFmtId="0" fontId="53" fillId="5" borderId="1" xfId="0" applyFont="1" applyFill="1" applyBorder="1" applyAlignment="1">
      <alignment vertical="top" wrapText="1"/>
    </xf>
    <xf numFmtId="166" fontId="1" fillId="5" borderId="1" xfId="0" applyNumberFormat="1" applyFont="1" applyFill="1" applyBorder="1" applyAlignment="1">
      <alignment horizontal="right" vertical="top" wrapText="1"/>
    </xf>
    <xf numFmtId="166" fontId="1" fillId="5" borderId="1" xfId="0" applyNumberFormat="1" applyFont="1" applyFill="1" applyBorder="1" applyAlignment="1">
      <alignment vertical="top" wrapText="1"/>
    </xf>
    <xf numFmtId="0" fontId="1" fillId="5" borderId="2"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5" borderId="1" xfId="0" applyFont="1" applyFill="1" applyBorder="1" applyAlignment="1">
      <alignment vertical="top" wrapText="1"/>
    </xf>
    <xf numFmtId="49" fontId="1" fillId="5" borderId="1" xfId="0" applyNumberFormat="1" applyFont="1" applyFill="1" applyBorder="1" applyAlignment="1">
      <alignment horizontal="left" vertical="top" wrapText="1"/>
    </xf>
    <xf numFmtId="49" fontId="1" fillId="5" borderId="2" xfId="0" applyNumberFormat="1" applyFont="1" applyFill="1" applyBorder="1" applyAlignment="1">
      <alignment horizontal="left" vertical="top" wrapText="1"/>
    </xf>
    <xf numFmtId="49" fontId="1" fillId="5" borderId="8" xfId="0" applyNumberFormat="1" applyFont="1" applyFill="1" applyBorder="1" applyAlignment="1">
      <alignment horizontal="left" vertical="top" wrapText="1"/>
    </xf>
    <xf numFmtId="49" fontId="1" fillId="5" borderId="1" xfId="0" applyNumberFormat="1" applyFont="1" applyFill="1" applyBorder="1" applyAlignment="1">
      <alignment vertical="top" wrapText="1"/>
    </xf>
    <xf numFmtId="49" fontId="1" fillId="5" borderId="10" xfId="0" applyNumberFormat="1" applyFont="1" applyFill="1" applyBorder="1" applyAlignment="1">
      <alignment horizontal="left" vertical="top" wrapText="1"/>
    </xf>
    <xf numFmtId="0" fontId="24" fillId="5" borderId="1" xfId="0" applyFont="1" applyFill="1" applyBorder="1" applyAlignment="1">
      <alignment horizontal="left" vertical="top" wrapText="1"/>
    </xf>
    <xf numFmtId="49" fontId="1" fillId="5" borderId="1" xfId="0" applyNumberFormat="1"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1" fillId="0" borderId="1" xfId="0" applyFont="1" applyBorder="1" applyAlignment="1">
      <alignment vertical="top" wrapText="1"/>
    </xf>
    <xf numFmtId="49" fontId="2" fillId="5" borderId="2" xfId="0" applyNumberFormat="1" applyFont="1" applyFill="1" applyBorder="1" applyAlignment="1">
      <alignment horizontal="center" vertical="top" wrapText="1"/>
    </xf>
    <xf numFmtId="49" fontId="2" fillId="5" borderId="8" xfId="0" applyNumberFormat="1" applyFont="1" applyFill="1" applyBorder="1" applyAlignment="1">
      <alignment horizontal="center" vertical="top" wrapText="1"/>
    </xf>
    <xf numFmtId="49" fontId="2" fillId="5" borderId="1" xfId="0" applyNumberFormat="1" applyFont="1" applyFill="1" applyBorder="1" applyAlignment="1">
      <alignment horizontal="center" vertical="top" wrapText="1"/>
    </xf>
    <xf numFmtId="0" fontId="24" fillId="5" borderId="1" xfId="0" applyFont="1" applyFill="1" applyBorder="1" applyAlignment="1">
      <alignment vertical="top" wrapText="1"/>
    </xf>
    <xf numFmtId="49" fontId="24" fillId="5" borderId="1" xfId="0" applyNumberFormat="1" applyFont="1" applyFill="1" applyBorder="1" applyAlignment="1">
      <alignment horizontal="center" vertical="top" wrapText="1"/>
    </xf>
    <xf numFmtId="49" fontId="8" fillId="5" borderId="1" xfId="0" applyNumberFormat="1" applyFont="1" applyFill="1" applyBorder="1" applyAlignment="1">
      <alignment horizontal="center" vertical="top" wrapText="1"/>
    </xf>
    <xf numFmtId="49" fontId="8" fillId="0" borderId="1" xfId="0" applyNumberFormat="1" applyFont="1" applyBorder="1" applyAlignment="1">
      <alignment horizontal="center" vertical="top" wrapText="1"/>
    </xf>
    <xf numFmtId="0" fontId="8" fillId="0" borderId="1" xfId="0" applyFont="1" applyBorder="1" applyAlignment="1">
      <alignment horizontal="left" vertical="top" wrapText="1"/>
    </xf>
    <xf numFmtId="49" fontId="7" fillId="5" borderId="1" xfId="0" applyNumberFormat="1" applyFont="1" applyFill="1" applyBorder="1" applyAlignment="1">
      <alignment horizontal="center" vertical="top" wrapText="1"/>
    </xf>
    <xf numFmtId="0" fontId="8" fillId="5" borderId="1" xfId="0" applyFont="1" applyFill="1" applyBorder="1" applyAlignment="1">
      <alignment horizontal="left" vertical="top" wrapText="1"/>
    </xf>
    <xf numFmtId="49" fontId="7" fillId="0" borderId="1" xfId="0" applyNumberFormat="1" applyFont="1" applyBorder="1" applyAlignment="1">
      <alignment horizontal="center" vertical="top" wrapText="1"/>
    </xf>
    <xf numFmtId="0" fontId="1" fillId="5" borderId="1" xfId="0" applyFont="1" applyFill="1" applyBorder="1" applyAlignment="1">
      <alignment vertical="top" wrapText="1"/>
    </xf>
    <xf numFmtId="166" fontId="1" fillId="5" borderId="1" xfId="0" applyNumberFormat="1" applyFont="1" applyFill="1" applyBorder="1" applyAlignment="1">
      <alignment vertical="top" wrapText="1"/>
    </xf>
    <xf numFmtId="49" fontId="1" fillId="5" borderId="1" xfId="0" applyNumberFormat="1" applyFont="1" applyFill="1" applyBorder="1" applyAlignment="1">
      <alignment horizontal="left" vertical="top" wrapText="1"/>
    </xf>
    <xf numFmtId="166" fontId="1" fillId="5" borderId="1" xfId="0" applyNumberFormat="1" applyFont="1" applyFill="1" applyBorder="1" applyAlignment="1">
      <alignment horizontal="right" vertical="top" wrapText="1"/>
    </xf>
    <xf numFmtId="0" fontId="24" fillId="5" borderId="2" xfId="0" applyFont="1" applyFill="1" applyBorder="1" applyAlignment="1">
      <alignment horizontal="center" vertical="top" wrapText="1"/>
    </xf>
    <xf numFmtId="0" fontId="24" fillId="5" borderId="2" xfId="0" applyFont="1" applyFill="1" applyBorder="1" applyAlignment="1">
      <alignment horizontal="left" vertical="top" wrapText="1"/>
    </xf>
    <xf numFmtId="0" fontId="24" fillId="5" borderId="1" xfId="0" applyFont="1" applyFill="1" applyBorder="1" applyAlignment="1">
      <alignment horizontal="left" vertical="top" wrapText="1"/>
    </xf>
    <xf numFmtId="49" fontId="24" fillId="0" borderId="2" xfId="0" applyNumberFormat="1" applyFont="1" applyBorder="1" applyAlignment="1">
      <alignment horizontal="center" vertical="top" wrapText="1"/>
    </xf>
    <xf numFmtId="0" fontId="24" fillId="0" borderId="2" xfId="0" applyFont="1" applyBorder="1" applyAlignment="1">
      <alignment horizontal="left" vertical="top" wrapText="1"/>
    </xf>
    <xf numFmtId="49" fontId="24" fillId="5" borderId="2" xfId="0" applyNumberFormat="1" applyFont="1" applyFill="1" applyBorder="1" applyAlignment="1">
      <alignment horizontal="left" vertical="top" wrapText="1"/>
    </xf>
    <xf numFmtId="49" fontId="1" fillId="5" borderId="1" xfId="0" applyNumberFormat="1" applyFont="1" applyFill="1" applyBorder="1" applyAlignment="1">
      <alignment horizontal="center" vertical="top" wrapText="1"/>
    </xf>
    <xf numFmtId="0" fontId="24" fillId="5" borderId="1" xfId="0" applyFont="1" applyFill="1" applyBorder="1" applyAlignment="1">
      <alignment horizontal="center" vertical="top" wrapText="1"/>
    </xf>
    <xf numFmtId="49" fontId="24" fillId="0" borderId="1" xfId="0" applyNumberFormat="1" applyFont="1" applyBorder="1" applyAlignment="1">
      <alignment vertical="top" wrapText="1"/>
    </xf>
    <xf numFmtId="0" fontId="24" fillId="5" borderId="1" xfId="0" applyFont="1" applyFill="1" applyBorder="1" applyAlignment="1">
      <alignment vertical="top" wrapText="1"/>
    </xf>
    <xf numFmtId="49" fontId="24" fillId="5" borderId="1" xfId="0" applyNumberFormat="1" applyFont="1" applyFill="1" applyBorder="1" applyAlignment="1">
      <alignment horizontal="left" vertical="top" wrapText="1"/>
    </xf>
    <xf numFmtId="49" fontId="24" fillId="5" borderId="1" xfId="0" applyNumberFormat="1" applyFont="1" applyFill="1" applyBorder="1" applyAlignment="1">
      <alignment horizontal="center" vertical="top" wrapText="1"/>
    </xf>
    <xf numFmtId="49" fontId="24" fillId="0" borderId="1" xfId="0" applyNumberFormat="1" applyFont="1" applyBorder="1" applyAlignment="1">
      <alignment horizontal="center" vertical="top" wrapText="1"/>
    </xf>
    <xf numFmtId="49" fontId="24" fillId="0" borderId="1" xfId="0" applyNumberFormat="1" applyFont="1" applyBorder="1" applyAlignment="1">
      <alignment horizontal="left" vertical="top" wrapText="1"/>
    </xf>
    <xf numFmtId="0" fontId="24" fillId="0" borderId="1" xfId="0" applyFont="1" applyBorder="1" applyAlignment="1">
      <alignment horizontal="center" vertical="top" wrapText="1"/>
    </xf>
    <xf numFmtId="49" fontId="24" fillId="5" borderId="2" xfId="0" applyNumberFormat="1" applyFont="1" applyFill="1" applyBorder="1" applyAlignment="1">
      <alignment horizontal="center" vertical="top" wrapText="1"/>
    </xf>
    <xf numFmtId="0" fontId="24" fillId="0" borderId="1" xfId="0" applyFont="1" applyBorder="1" applyAlignment="1">
      <alignment horizontal="left" vertical="top" wrapText="1"/>
    </xf>
    <xf numFmtId="0" fontId="24" fillId="0" borderId="1" xfId="0" applyFont="1" applyBorder="1" applyAlignment="1">
      <alignment vertical="top" wrapText="1"/>
    </xf>
    <xf numFmtId="166" fontId="53" fillId="5" borderId="1" xfId="0" applyNumberFormat="1" applyFont="1" applyFill="1" applyBorder="1" applyAlignment="1">
      <alignment vertical="top" wrapText="1"/>
    </xf>
    <xf numFmtId="49" fontId="53" fillId="5" borderId="2" xfId="0" applyNumberFormat="1" applyFont="1" applyFill="1" applyBorder="1" applyAlignment="1">
      <alignment horizontal="center" vertical="top" wrapText="1"/>
    </xf>
    <xf numFmtId="49" fontId="53" fillId="5" borderId="10" xfId="0" applyNumberFormat="1" applyFont="1" applyFill="1" applyBorder="1" applyAlignment="1">
      <alignment horizontal="center" vertical="top" wrapText="1"/>
    </xf>
    <xf numFmtId="49" fontId="53" fillId="5" borderId="8" xfId="0" applyNumberFormat="1" applyFont="1" applyFill="1" applyBorder="1" applyAlignment="1">
      <alignment horizontal="center" vertical="top" wrapText="1"/>
    </xf>
    <xf numFmtId="49" fontId="35" fillId="5" borderId="8" xfId="0" applyNumberFormat="1" applyFont="1" applyFill="1" applyBorder="1" applyAlignment="1">
      <alignment horizontal="center" vertical="top" wrapText="1"/>
    </xf>
    <xf numFmtId="49" fontId="53" fillId="5" borderId="1" xfId="0" applyNumberFormat="1" applyFont="1" applyFill="1" applyBorder="1" applyAlignment="1">
      <alignment horizontal="left" vertical="top" wrapText="1"/>
    </xf>
    <xf numFmtId="49" fontId="8" fillId="0" borderId="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5" borderId="10" xfId="0" applyNumberFormat="1" applyFont="1" applyFill="1" applyBorder="1" applyAlignment="1">
      <alignment horizontal="center" vertical="top" wrapText="1"/>
    </xf>
    <xf numFmtId="49" fontId="8" fillId="5" borderId="1" xfId="0" applyNumberFormat="1" applyFont="1" applyFill="1" applyBorder="1" applyAlignment="1">
      <alignment horizontal="left" vertical="top" wrapText="1"/>
    </xf>
    <xf numFmtId="49" fontId="54" fillId="5" borderId="1" xfId="0" applyNumberFormat="1" applyFont="1" applyFill="1" applyBorder="1" applyAlignment="1">
      <alignment horizontal="left" vertical="top" wrapText="1"/>
    </xf>
    <xf numFmtId="0" fontId="55" fillId="5" borderId="0" xfId="0" applyFont="1" applyFill="1" applyAlignment="1">
      <alignment horizontal="center"/>
    </xf>
    <xf numFmtId="49" fontId="3" fillId="5" borderId="1" xfId="0" applyNumberFormat="1" applyFont="1" applyFill="1" applyBorder="1" applyAlignment="1">
      <alignment horizontal="center" vertical="top" wrapText="1"/>
    </xf>
    <xf numFmtId="49" fontId="3" fillId="0" borderId="8" xfId="0" applyNumberFormat="1" applyFont="1" applyBorder="1" applyAlignment="1">
      <alignment horizontal="center" vertical="top" wrapText="1"/>
    </xf>
    <xf numFmtId="0" fontId="55" fillId="2" borderId="0" xfId="0" applyFont="1" applyFill="1" applyAlignment="1">
      <alignment horizontal="center"/>
    </xf>
    <xf numFmtId="0" fontId="24" fillId="5" borderId="6" xfId="0" applyFont="1" applyFill="1" applyBorder="1" applyAlignment="1">
      <alignment horizontal="right" vertical="top" wrapText="1"/>
    </xf>
    <xf numFmtId="166" fontId="1" fillId="5" borderId="1" xfId="0" applyNumberFormat="1" applyFont="1" applyFill="1" applyBorder="1" applyAlignment="1">
      <alignment horizontal="right" vertical="top" wrapText="1"/>
    </xf>
    <xf numFmtId="166" fontId="1" fillId="5" borderId="1" xfId="0" applyNumberFormat="1" applyFont="1" applyFill="1" applyBorder="1" applyAlignment="1">
      <alignment vertical="top" wrapText="1"/>
    </xf>
    <xf numFmtId="0" fontId="1" fillId="5" borderId="1" xfId="0" applyFont="1" applyFill="1" applyBorder="1" applyAlignment="1">
      <alignment horizontal="left" vertical="top" wrapText="1"/>
    </xf>
    <xf numFmtId="0" fontId="1" fillId="5" borderId="8" xfId="0" applyFont="1" applyFill="1" applyBorder="1" applyAlignment="1">
      <alignment horizontal="left" vertical="top" wrapText="1"/>
    </xf>
    <xf numFmtId="0" fontId="1" fillId="5" borderId="8" xfId="0" applyFont="1" applyFill="1" applyBorder="1" applyAlignment="1">
      <alignment horizontal="center" vertical="top" wrapText="1"/>
    </xf>
    <xf numFmtId="0" fontId="1" fillId="5" borderId="1" xfId="0" applyFont="1" applyFill="1" applyBorder="1" applyAlignment="1">
      <alignment horizontal="center" vertical="top" wrapText="1"/>
    </xf>
    <xf numFmtId="49" fontId="1" fillId="5" borderId="2" xfId="0" applyNumberFormat="1" applyFont="1" applyFill="1" applyBorder="1" applyAlignment="1">
      <alignment horizontal="center" vertical="top" wrapText="1"/>
    </xf>
    <xf numFmtId="49" fontId="1" fillId="5" borderId="8" xfId="0" applyNumberFormat="1" applyFont="1" applyFill="1" applyBorder="1" applyAlignment="1">
      <alignment horizontal="center" vertical="top" wrapText="1"/>
    </xf>
    <xf numFmtId="0" fontId="1" fillId="5" borderId="1" xfId="0" applyFont="1" applyFill="1" applyBorder="1" applyAlignment="1">
      <alignment vertical="top" wrapText="1"/>
    </xf>
    <xf numFmtId="49" fontId="1" fillId="5" borderId="10" xfId="0" applyNumberFormat="1" applyFont="1" applyFill="1" applyBorder="1" applyAlignment="1">
      <alignment horizontal="center" vertical="top" wrapText="1"/>
    </xf>
    <xf numFmtId="0" fontId="40" fillId="5" borderId="1" xfId="0" applyFont="1" applyFill="1" applyBorder="1" applyAlignment="1">
      <alignment horizontal="center" vertical="top" wrapText="1"/>
    </xf>
    <xf numFmtId="49" fontId="40" fillId="5" borderId="2" xfId="0" applyNumberFormat="1" applyFont="1" applyFill="1" applyBorder="1" applyAlignment="1">
      <alignment horizontal="center" vertical="top" wrapText="1"/>
    </xf>
    <xf numFmtId="0" fontId="1" fillId="0" borderId="1" xfId="0" applyFont="1" applyBorder="1" applyAlignment="1">
      <alignment horizontal="left" vertical="top" wrapText="1"/>
    </xf>
    <xf numFmtId="49" fontId="1" fillId="5" borderId="1" xfId="0" applyNumberFormat="1" applyFont="1" applyFill="1" applyBorder="1" applyAlignment="1">
      <alignment horizontal="center" vertical="top" wrapText="1"/>
    </xf>
    <xf numFmtId="0" fontId="1" fillId="0" borderId="8" xfId="0" applyFont="1" applyBorder="1" applyAlignment="1">
      <alignment horizontal="left" vertical="top" wrapText="1"/>
    </xf>
    <xf numFmtId="0" fontId="1" fillId="0" borderId="1" xfId="0" applyFont="1" applyBorder="1" applyAlignment="1">
      <alignment vertical="top" wrapText="1"/>
    </xf>
    <xf numFmtId="0" fontId="24" fillId="5" borderId="1" xfId="0" applyFont="1" applyFill="1" applyBorder="1" applyAlignment="1">
      <alignment horizontal="center" vertical="top" wrapText="1"/>
    </xf>
    <xf numFmtId="49" fontId="24" fillId="5" borderId="1" xfId="0" applyNumberFormat="1" applyFont="1" applyFill="1" applyBorder="1" applyAlignment="1">
      <alignment horizontal="center" vertical="top" wrapText="1"/>
    </xf>
    <xf numFmtId="49" fontId="8" fillId="0" borderId="1" xfId="0" applyNumberFormat="1" applyFont="1" applyBorder="1" applyAlignment="1">
      <alignment horizontal="center" vertical="top" wrapText="1"/>
    </xf>
    <xf numFmtId="49" fontId="8" fillId="5" borderId="2" xfId="0" applyNumberFormat="1" applyFont="1" applyFill="1" applyBorder="1" applyAlignment="1">
      <alignment horizontal="center" vertical="top" wrapText="1"/>
    </xf>
    <xf numFmtId="49" fontId="8" fillId="5" borderId="8" xfId="0" applyNumberFormat="1" applyFont="1" applyFill="1" applyBorder="1" applyAlignment="1">
      <alignment horizontal="center" vertical="top" wrapText="1"/>
    </xf>
    <xf numFmtId="49" fontId="8" fillId="5" borderId="1" xfId="0" applyNumberFormat="1" applyFont="1" applyFill="1" applyBorder="1" applyAlignment="1">
      <alignment horizontal="center" vertical="top" wrapText="1"/>
    </xf>
    <xf numFmtId="0" fontId="53" fillId="5" borderId="8" xfId="0" applyFont="1" applyFill="1" applyBorder="1" applyAlignment="1">
      <alignment horizontal="center" vertical="top" wrapText="1"/>
    </xf>
    <xf numFmtId="0" fontId="53" fillId="5" borderId="1" xfId="0" applyFont="1" applyFill="1" applyBorder="1" applyAlignment="1">
      <alignment horizontal="left" vertical="top" wrapText="1"/>
    </xf>
    <xf numFmtId="166" fontId="39" fillId="5" borderId="1" xfId="0" applyNumberFormat="1" applyFont="1" applyFill="1" applyBorder="1" applyAlignment="1">
      <alignment vertical="top" wrapText="1"/>
    </xf>
    <xf numFmtId="49" fontId="24" fillId="5" borderId="1" xfId="0" applyNumberFormat="1" applyFont="1" applyFill="1" applyBorder="1" applyAlignment="1">
      <alignment horizontal="center" vertical="top"/>
    </xf>
    <xf numFmtId="49" fontId="24" fillId="5" borderId="2" xfId="0" applyNumberFormat="1" applyFont="1" applyFill="1" applyBorder="1" applyAlignment="1">
      <alignment horizontal="center" vertical="top"/>
    </xf>
    <xf numFmtId="166" fontId="53" fillId="5" borderId="1" xfId="0" applyNumberFormat="1" applyFont="1" applyFill="1" applyBorder="1" applyAlignment="1">
      <alignment horizontal="right" vertical="top" wrapText="1"/>
    </xf>
    <xf numFmtId="0" fontId="35" fillId="5" borderId="8" xfId="0" applyFont="1" applyFill="1" applyBorder="1" applyAlignment="1">
      <alignment horizontal="center" vertical="top" wrapText="1"/>
    </xf>
    <xf numFmtId="0" fontId="53" fillId="5" borderId="8" xfId="0" applyFont="1" applyFill="1" applyBorder="1" applyAlignment="1">
      <alignment horizontal="left" vertical="top" wrapText="1"/>
    </xf>
    <xf numFmtId="0" fontId="1" fillId="5" borderId="1" xfId="0" applyFont="1" applyFill="1" applyBorder="1" applyAlignment="1" applyProtection="1">
      <alignment vertical="center" wrapText="1" readingOrder="1"/>
      <protection locked="0"/>
    </xf>
    <xf numFmtId="0" fontId="1" fillId="5" borderId="1" xfId="0" applyFont="1" applyFill="1" applyBorder="1" applyAlignment="1" applyProtection="1">
      <alignment vertical="center" wrapText="1"/>
      <protection hidden="1"/>
    </xf>
    <xf numFmtId="49" fontId="10" fillId="0" borderId="1" xfId="0" applyNumberFormat="1" applyFont="1" applyBorder="1" applyAlignment="1">
      <alignment horizontal="center" vertical="top" wrapText="1"/>
    </xf>
    <xf numFmtId="0" fontId="5" fillId="2" borderId="1" xfId="0" applyFont="1" applyFill="1" applyBorder="1" applyAlignment="1">
      <alignment horizontal="center" vertical="top" wrapText="1"/>
    </xf>
    <xf numFmtId="3" fontId="2" fillId="2" borderId="1" xfId="0" applyNumberFormat="1" applyFont="1" applyFill="1" applyBorder="1" applyAlignment="1">
      <alignment horizontal="center" vertical="top" wrapText="1"/>
    </xf>
    <xf numFmtId="49" fontId="10" fillId="5" borderId="1" xfId="0" applyNumberFormat="1" applyFont="1" applyFill="1" applyBorder="1" applyAlignment="1">
      <alignment horizontal="center" vertical="top" wrapText="1"/>
    </xf>
    <xf numFmtId="0" fontId="5" fillId="5" borderId="1" xfId="0" applyFont="1" applyFill="1" applyBorder="1" applyAlignment="1">
      <alignment horizontal="center" vertical="top" wrapText="1"/>
    </xf>
    <xf numFmtId="0" fontId="1" fillId="0" borderId="1" xfId="0" applyFont="1" applyBorder="1" applyAlignment="1">
      <alignment horizontal="center" vertical="top" wrapText="1"/>
    </xf>
    <xf numFmtId="3" fontId="2" fillId="5" borderId="1" xfId="0" applyNumberFormat="1" applyFont="1" applyFill="1" applyBorder="1" applyAlignment="1">
      <alignment horizontal="center" vertical="top" wrapText="1"/>
    </xf>
    <xf numFmtId="49" fontId="6" fillId="5" borderId="1" xfId="0" applyNumberFormat="1" applyFont="1" applyFill="1" applyBorder="1" applyAlignment="1">
      <alignment horizontal="center" vertical="top" wrapText="1"/>
    </xf>
    <xf numFmtId="4" fontId="5" fillId="5" borderId="1" xfId="0" applyNumberFormat="1" applyFont="1" applyFill="1" applyBorder="1" applyAlignment="1">
      <alignment horizontal="center" vertical="top" wrapText="1"/>
    </xf>
    <xf numFmtId="4" fontId="1" fillId="5" borderId="1" xfId="0" applyNumberFormat="1" applyFont="1" applyFill="1" applyBorder="1" applyAlignment="1">
      <alignment horizontal="center" vertical="top" wrapText="1"/>
    </xf>
    <xf numFmtId="166" fontId="2" fillId="2" borderId="0" xfId="0" applyNumberFormat="1" applyFont="1" applyFill="1" applyAlignment="1">
      <alignment horizontal="center" vertical="top" wrapText="1"/>
    </xf>
    <xf numFmtId="166" fontId="5" fillId="2" borderId="0" xfId="0" applyNumberFormat="1" applyFont="1" applyFill="1" applyAlignment="1">
      <alignment horizontal="center" vertical="top" wrapText="1"/>
    </xf>
    <xf numFmtId="166" fontId="5" fillId="2" borderId="0" xfId="0" applyNumberFormat="1" applyFont="1" applyFill="1" applyAlignment="1">
      <alignment horizontal="center" vertical="top" textRotation="90" wrapText="1"/>
    </xf>
    <xf numFmtId="166" fontId="1" fillId="0" borderId="0" xfId="0" applyNumberFormat="1" applyFont="1" applyAlignment="1">
      <alignment horizontal="center" vertical="top" wrapText="1"/>
    </xf>
    <xf numFmtId="0" fontId="1" fillId="0" borderId="0" xfId="0" applyFont="1" applyAlignment="1">
      <alignment horizontal="center" vertical="top" wrapText="1"/>
    </xf>
    <xf numFmtId="0" fontId="5" fillId="2" borderId="0" xfId="0" applyFont="1" applyFill="1" applyAlignment="1">
      <alignment horizontal="center"/>
    </xf>
    <xf numFmtId="0" fontId="1" fillId="5" borderId="6" xfId="0" applyFont="1" applyFill="1" applyBorder="1" applyAlignment="1">
      <alignment horizontal="right" vertical="top" wrapText="1"/>
    </xf>
    <xf numFmtId="0" fontId="1" fillId="0" borderId="6" xfId="0" applyFont="1" applyBorder="1" applyAlignment="1">
      <alignment horizontal="right" vertical="top" wrapText="1"/>
    </xf>
    <xf numFmtId="0" fontId="1" fillId="0" borderId="16" xfId="0" applyFont="1" applyBorder="1" applyAlignment="1">
      <alignment horizontal="right" vertical="top" wrapText="1"/>
    </xf>
    <xf numFmtId="0" fontId="53" fillId="0" borderId="1" xfId="0" applyFont="1" applyBorder="1" applyAlignment="1">
      <alignment horizontal="left" vertical="top" wrapText="1"/>
    </xf>
    <xf numFmtId="165" fontId="1" fillId="5" borderId="1" xfId="0" applyNumberFormat="1" applyFont="1" applyFill="1" applyBorder="1" applyAlignment="1">
      <alignment horizontal="right" vertical="top" wrapText="1"/>
    </xf>
    <xf numFmtId="166" fontId="1" fillId="5" borderId="1" xfId="0" applyNumberFormat="1" applyFont="1" applyFill="1" applyBorder="1" applyAlignment="1">
      <alignment horizontal="right" vertical="top" wrapText="1"/>
    </xf>
    <xf numFmtId="166" fontId="1" fillId="5" borderId="1" xfId="0" applyNumberFormat="1" applyFont="1" applyFill="1" applyBorder="1" applyAlignment="1">
      <alignment vertical="top" wrapText="1"/>
    </xf>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49" fontId="1" fillId="5" borderId="1" xfId="0" applyNumberFormat="1" applyFont="1" applyFill="1" applyBorder="1" applyAlignment="1">
      <alignment vertical="top" wrapText="1"/>
    </xf>
    <xf numFmtId="0" fontId="24" fillId="5" borderId="1" xfId="0" applyFont="1" applyFill="1" applyBorder="1" applyAlignment="1">
      <alignment horizontal="left" vertical="top" wrapText="1"/>
    </xf>
    <xf numFmtId="0" fontId="1" fillId="0" borderId="1" xfId="0" applyFont="1" applyBorder="1" applyAlignment="1">
      <alignment horizontal="left" vertical="top" wrapText="1"/>
    </xf>
    <xf numFmtId="49" fontId="1" fillId="0" borderId="1" xfId="0" applyNumberFormat="1" applyFont="1" applyBorder="1" applyAlignment="1">
      <alignment horizontal="center" vertical="top" wrapText="1"/>
    </xf>
    <xf numFmtId="49" fontId="24" fillId="0" borderId="1" xfId="0" applyNumberFormat="1" applyFont="1" applyBorder="1" applyAlignment="1">
      <alignment horizontal="center" vertical="top" wrapText="1"/>
    </xf>
    <xf numFmtId="49" fontId="24" fillId="5" borderId="1" xfId="0" applyNumberFormat="1" applyFont="1" applyFill="1" applyBorder="1" applyAlignment="1">
      <alignment horizontal="center" vertical="top" wrapText="1"/>
    </xf>
    <xf numFmtId="0" fontId="24" fillId="5" borderId="1" xfId="0" applyFont="1" applyFill="1" applyBorder="1" applyAlignment="1">
      <alignment vertical="top" wrapText="1"/>
    </xf>
    <xf numFmtId="49" fontId="24" fillId="0" borderId="1" xfId="0" applyNumberFormat="1" applyFont="1" applyBorder="1" applyAlignment="1">
      <alignment horizontal="left" vertical="top" wrapText="1"/>
    </xf>
    <xf numFmtId="0" fontId="24" fillId="5" borderId="1" xfId="0" applyFont="1" applyFill="1" applyBorder="1" applyAlignment="1">
      <alignment horizontal="center" vertical="top" wrapText="1"/>
    </xf>
    <xf numFmtId="49" fontId="24" fillId="0" borderId="1" xfId="0" applyNumberFormat="1" applyFont="1" applyBorder="1" applyAlignment="1">
      <alignment vertical="top" wrapText="1"/>
    </xf>
    <xf numFmtId="49" fontId="24" fillId="5" borderId="1" xfId="0" applyNumberFormat="1" applyFont="1" applyFill="1" applyBorder="1" applyAlignment="1">
      <alignment horizontal="left" vertical="top" wrapText="1"/>
    </xf>
    <xf numFmtId="49" fontId="24" fillId="5" borderId="1" xfId="0" applyNumberFormat="1" applyFont="1" applyFill="1" applyBorder="1" applyAlignment="1">
      <alignment vertical="top" wrapText="1"/>
    </xf>
    <xf numFmtId="0" fontId="24" fillId="0" borderId="1" xfId="0" applyFont="1" applyBorder="1" applyAlignment="1">
      <alignment horizontal="right" vertical="top" wrapText="1"/>
    </xf>
    <xf numFmtId="0" fontId="24" fillId="0" borderId="1" xfId="0" applyFont="1" applyBorder="1" applyAlignment="1">
      <alignment horizontal="left" vertical="top" wrapText="1"/>
    </xf>
    <xf numFmtId="0" fontId="24" fillId="0" borderId="1" xfId="0" applyFont="1" applyBorder="1" applyAlignment="1">
      <alignment horizontal="center" vertical="top" wrapText="1"/>
    </xf>
    <xf numFmtId="0" fontId="24" fillId="0" borderId="1" xfId="0" applyFont="1" applyBorder="1" applyAlignment="1">
      <alignment vertical="top" wrapText="1"/>
    </xf>
    <xf numFmtId="166" fontId="24" fillId="0" borderId="1" xfId="4" applyNumberFormat="1" applyFont="1" applyBorder="1" applyAlignment="1">
      <alignment horizontal="right" vertical="top" wrapText="1"/>
    </xf>
    <xf numFmtId="0" fontId="24" fillId="0" borderId="1" xfId="4" applyFont="1" applyBorder="1" applyAlignment="1">
      <alignment vertical="top" wrapText="1"/>
    </xf>
    <xf numFmtId="0" fontId="15" fillId="0" borderId="1" xfId="0" applyFont="1" applyBorder="1" applyAlignment="1">
      <alignment horizontal="right" vertical="top" wrapText="1"/>
    </xf>
    <xf numFmtId="0" fontId="15" fillId="0" borderId="1" xfId="0" applyFont="1" applyBorder="1" applyAlignment="1">
      <alignment vertical="top" wrapText="1"/>
    </xf>
    <xf numFmtId="49" fontId="1" fillId="0" borderId="1" xfId="6" applyNumberFormat="1" applyFont="1" applyBorder="1" applyAlignment="1">
      <alignment horizontal="right" vertical="top" wrapText="1"/>
    </xf>
    <xf numFmtId="49" fontId="1" fillId="5" borderId="1" xfId="6" applyNumberFormat="1" applyFont="1" applyFill="1" applyBorder="1" applyAlignment="1">
      <alignment horizontal="left" vertical="top" wrapText="1"/>
    </xf>
    <xf numFmtId="0" fontId="1" fillId="5" borderId="1" xfId="6" applyFont="1" applyFill="1" applyBorder="1" applyAlignment="1">
      <alignment horizontal="left" vertical="top" wrapText="1"/>
    </xf>
    <xf numFmtId="0" fontId="1" fillId="0" borderId="1" xfId="6" applyFont="1" applyBorder="1" applyAlignment="1">
      <alignment horizontal="left" vertical="top" wrapText="1"/>
    </xf>
    <xf numFmtId="49" fontId="1" fillId="0" borderId="1" xfId="6" applyNumberFormat="1" applyFont="1" applyBorder="1" applyAlignment="1">
      <alignment horizontal="left" vertical="top" wrapText="1"/>
    </xf>
    <xf numFmtId="0" fontId="10" fillId="0" borderId="1" xfId="6" applyFont="1" applyBorder="1" applyAlignment="1">
      <alignment vertical="top" wrapText="1"/>
    </xf>
    <xf numFmtId="49" fontId="1" fillId="5" borderId="1" xfId="0" applyNumberFormat="1" applyFont="1" applyFill="1" applyBorder="1" applyAlignment="1">
      <alignment horizontal="right" vertical="top" wrapText="1"/>
    </xf>
    <xf numFmtId="0" fontId="1" fillId="5" borderId="1" xfId="0" applyFont="1" applyFill="1" applyBorder="1" applyAlignment="1">
      <alignment horizontal="left" vertical="top" wrapText="1"/>
    </xf>
    <xf numFmtId="49" fontId="1" fillId="5" borderId="2" xfId="0" applyNumberFormat="1" applyFont="1" applyFill="1" applyBorder="1" applyAlignment="1">
      <alignment horizontal="center" vertical="top" wrapText="1"/>
    </xf>
    <xf numFmtId="49" fontId="1" fillId="5" borderId="10" xfId="0" applyNumberFormat="1" applyFont="1" applyFill="1" applyBorder="1" applyAlignment="1">
      <alignment horizontal="center" vertical="top" wrapText="1"/>
    </xf>
    <xf numFmtId="49" fontId="1" fillId="5" borderId="8" xfId="0" applyNumberFormat="1" applyFont="1" applyFill="1" applyBorder="1" applyAlignment="1">
      <alignment horizontal="center" vertical="top" wrapText="1"/>
    </xf>
    <xf numFmtId="49" fontId="1" fillId="5" borderId="2" xfId="0" applyNumberFormat="1" applyFont="1" applyFill="1" applyBorder="1" applyAlignment="1">
      <alignment horizontal="left" vertical="top" wrapText="1"/>
    </xf>
    <xf numFmtId="0" fontId="1" fillId="5" borderId="2" xfId="0" applyFont="1" applyFill="1" applyBorder="1" applyAlignment="1">
      <alignment horizontal="left" vertical="top" wrapText="1"/>
    </xf>
    <xf numFmtId="0" fontId="1" fillId="5" borderId="2" xfId="0" applyFont="1" applyFill="1" applyBorder="1" applyAlignment="1">
      <alignment horizontal="center" vertical="top" wrapText="1"/>
    </xf>
    <xf numFmtId="0" fontId="1" fillId="5" borderId="8" xfId="0" applyFont="1" applyFill="1" applyBorder="1" applyAlignment="1">
      <alignment horizontal="left" vertical="top" wrapText="1"/>
    </xf>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 fillId="5" borderId="8" xfId="0" applyFont="1" applyFill="1" applyBorder="1" applyAlignment="1">
      <alignment horizontal="center" vertical="top" wrapText="1"/>
    </xf>
    <xf numFmtId="49" fontId="1" fillId="5" borderId="1" xfId="0" applyNumberFormat="1" applyFont="1" applyFill="1" applyBorder="1" applyAlignment="1">
      <alignment vertical="top" wrapText="1"/>
    </xf>
    <xf numFmtId="166" fontId="1" fillId="5" borderId="1" xfId="0" applyNumberFormat="1" applyFont="1" applyFill="1" applyBorder="1" applyAlignment="1">
      <alignment vertical="top" wrapText="1"/>
    </xf>
    <xf numFmtId="49" fontId="1" fillId="0" borderId="2" xfId="0" applyNumberFormat="1" applyFont="1" applyBorder="1" applyAlignment="1">
      <alignment horizontal="center" vertical="top" wrapText="1"/>
    </xf>
    <xf numFmtId="49" fontId="1" fillId="5" borderId="1" xfId="0" applyNumberFormat="1" applyFont="1" applyFill="1" applyBorder="1" applyAlignment="1">
      <alignment horizontal="left" vertical="top" wrapText="1"/>
    </xf>
    <xf numFmtId="166" fontId="1" fillId="5" borderId="1" xfId="0" applyNumberFormat="1" applyFont="1" applyFill="1" applyBorder="1" applyAlignment="1">
      <alignment horizontal="right" vertical="top" wrapText="1"/>
    </xf>
    <xf numFmtId="0" fontId="40" fillId="5" borderId="1" xfId="0" applyFont="1" applyFill="1" applyBorder="1" applyAlignment="1">
      <alignment horizontal="center" vertical="top" wrapText="1"/>
    </xf>
    <xf numFmtId="0" fontId="40" fillId="5" borderId="2" xfId="0" applyFont="1" applyFill="1" applyBorder="1" applyAlignment="1">
      <alignment horizontal="center" vertical="top" wrapText="1"/>
    </xf>
    <xf numFmtId="0" fontId="47" fillId="5" borderId="1" xfId="0" applyFont="1" applyFill="1" applyBorder="1" applyAlignment="1">
      <alignment horizontal="center" vertical="top" wrapText="1"/>
    </xf>
    <xf numFmtId="49" fontId="40" fillId="5" borderId="2" xfId="0" applyNumberFormat="1" applyFont="1" applyFill="1" applyBorder="1" applyAlignment="1">
      <alignment horizontal="center" vertical="top" wrapText="1"/>
    </xf>
    <xf numFmtId="49" fontId="40" fillId="5" borderId="8" xfId="0" applyNumberFormat="1" applyFont="1" applyFill="1" applyBorder="1" applyAlignment="1">
      <alignment horizontal="center" vertical="top" wrapText="1"/>
    </xf>
    <xf numFmtId="0" fontId="40" fillId="5" borderId="2" xfId="0" applyFont="1" applyFill="1" applyBorder="1" applyAlignment="1">
      <alignment horizontal="left" vertical="top" wrapText="1"/>
    </xf>
    <xf numFmtId="0" fontId="40" fillId="5" borderId="8" xfId="0" applyFont="1" applyFill="1" applyBorder="1" applyAlignment="1">
      <alignment horizontal="left" vertical="top" wrapText="1"/>
    </xf>
    <xf numFmtId="49" fontId="40" fillId="5" borderId="1" xfId="0" applyNumberFormat="1" applyFont="1" applyFill="1" applyBorder="1" applyAlignment="1">
      <alignment horizontal="right" vertical="top" wrapText="1"/>
    </xf>
    <xf numFmtId="49" fontId="40" fillId="5" borderId="1" xfId="0" applyNumberFormat="1" applyFont="1" applyFill="1" applyBorder="1" applyAlignment="1">
      <alignment horizontal="center" vertical="top" wrapText="1"/>
    </xf>
    <xf numFmtId="49" fontId="40" fillId="5" borderId="1" xfId="0" applyNumberFormat="1" applyFont="1" applyFill="1" applyBorder="1" applyAlignment="1">
      <alignment horizontal="left" vertical="top" wrapText="1"/>
    </xf>
    <xf numFmtId="49" fontId="41" fillId="0" borderId="1" xfId="0" applyNumberFormat="1" applyFont="1" applyBorder="1" applyAlignment="1">
      <alignment horizontal="right" vertical="top" wrapText="1"/>
    </xf>
    <xf numFmtId="0" fontId="40" fillId="5" borderId="1" xfId="0" applyFont="1" applyFill="1" applyBorder="1" applyAlignment="1">
      <alignment horizontal="left" vertical="top" wrapText="1"/>
    </xf>
    <xf numFmtId="165" fontId="40" fillId="5" borderId="1" xfId="0" applyNumberFormat="1" applyFont="1" applyFill="1" applyBorder="1" applyAlignment="1">
      <alignment horizontal="left" vertical="top" wrapText="1"/>
    </xf>
    <xf numFmtId="49" fontId="40" fillId="5" borderId="1" xfId="0" applyNumberFormat="1" applyFont="1" applyFill="1" applyBorder="1" applyAlignment="1">
      <alignment vertical="top" wrapText="1"/>
    </xf>
    <xf numFmtId="49" fontId="41" fillId="5" borderId="1" xfId="0" applyNumberFormat="1" applyFont="1" applyFill="1" applyBorder="1" applyAlignment="1">
      <alignment horizontal="right" vertical="top" wrapText="1"/>
    </xf>
    <xf numFmtId="0" fontId="24" fillId="5" borderId="1" xfId="0" applyFont="1" applyFill="1" applyBorder="1" applyAlignment="1">
      <alignment horizontal="left" vertical="top" wrapText="1"/>
    </xf>
    <xf numFmtId="0" fontId="24" fillId="5" borderId="8" xfId="0" applyFont="1" applyFill="1" applyBorder="1" applyAlignment="1">
      <alignment horizontal="left" vertical="top" wrapText="1"/>
    </xf>
    <xf numFmtId="49" fontId="1" fillId="5" borderId="1" xfId="0" applyNumberFormat="1" applyFont="1" applyFill="1" applyBorder="1" applyAlignment="1">
      <alignment horizontal="center" vertical="top" wrapText="1"/>
    </xf>
    <xf numFmtId="0" fontId="1" fillId="5" borderId="2" xfId="0" applyFont="1" applyFill="1" applyBorder="1" applyAlignment="1">
      <alignment vertical="top" wrapText="1"/>
    </xf>
    <xf numFmtId="1" fontId="1" fillId="5" borderId="2" xfId="0" applyNumberFormat="1" applyFont="1" applyFill="1" applyBorder="1" applyAlignment="1">
      <alignment horizontal="right" vertical="top" wrapText="1"/>
    </xf>
    <xf numFmtId="1" fontId="1" fillId="5" borderId="8" xfId="0" applyNumberFormat="1" applyFont="1" applyFill="1" applyBorder="1" applyAlignment="1">
      <alignment horizontal="right" vertical="top" wrapText="1"/>
    </xf>
    <xf numFmtId="0" fontId="1" fillId="5" borderId="2" xfId="0" applyFont="1" applyFill="1" applyBorder="1" applyAlignment="1">
      <alignment horizontal="right" vertical="top" wrapText="1"/>
    </xf>
    <xf numFmtId="0" fontId="1" fillId="5" borderId="8" xfId="0" applyFont="1" applyFill="1" applyBorder="1" applyAlignment="1">
      <alignment horizontal="right" vertical="top" wrapText="1"/>
    </xf>
    <xf numFmtId="0" fontId="1" fillId="5" borderId="1" xfId="0" applyFont="1" applyFill="1" applyBorder="1" applyAlignment="1">
      <alignment horizontal="right" vertical="top" wrapText="1"/>
    </xf>
    <xf numFmtId="1" fontId="1" fillId="5" borderId="1" xfId="0" applyNumberFormat="1" applyFont="1" applyFill="1" applyBorder="1" applyAlignment="1">
      <alignment horizontal="right" vertical="top" wrapText="1"/>
    </xf>
    <xf numFmtId="0" fontId="24" fillId="5" borderId="1" xfId="0" applyFont="1" applyFill="1" applyBorder="1" applyAlignment="1">
      <alignment horizontal="center" vertical="top" wrapText="1"/>
    </xf>
    <xf numFmtId="49" fontId="24" fillId="5" borderId="1" xfId="0" applyNumberFormat="1" applyFont="1" applyFill="1" applyBorder="1" applyAlignment="1">
      <alignment vertical="top" wrapText="1"/>
    </xf>
    <xf numFmtId="49" fontId="24" fillId="5" borderId="8" xfId="0" applyNumberFormat="1" applyFont="1" applyFill="1" applyBorder="1" applyAlignment="1">
      <alignment horizontal="center" vertical="top" wrapText="1"/>
    </xf>
    <xf numFmtId="0" fontId="24" fillId="5" borderId="1" xfId="0" applyFont="1" applyFill="1" applyBorder="1" applyAlignment="1">
      <alignment vertical="top" wrapText="1"/>
    </xf>
    <xf numFmtId="49" fontId="24" fillId="5" borderId="1" xfId="0" applyNumberFormat="1" applyFont="1" applyFill="1" applyBorder="1" applyAlignment="1">
      <alignment horizontal="center" vertical="top" wrapText="1"/>
    </xf>
    <xf numFmtId="0" fontId="15" fillId="0" borderId="1" xfId="0" applyFont="1" applyBorder="1" applyAlignment="1">
      <alignment horizontal="center" vertical="top" wrapText="1"/>
    </xf>
    <xf numFmtId="3" fontId="40" fillId="0" borderId="1" xfId="0" applyNumberFormat="1" applyFont="1" applyBorder="1" applyAlignment="1">
      <alignment horizontal="center" vertical="top" wrapText="1"/>
    </xf>
    <xf numFmtId="0" fontId="53" fillId="0" borderId="1" xfId="0" applyFont="1" applyBorder="1" applyAlignment="1">
      <alignment horizontal="center" vertical="top" wrapText="1"/>
    </xf>
    <xf numFmtId="3" fontId="53" fillId="0" borderId="1" xfId="0" applyNumberFormat="1" applyFont="1" applyBorder="1" applyAlignment="1">
      <alignment horizontal="center" vertical="center" wrapText="1"/>
    </xf>
    <xf numFmtId="0" fontId="1" fillId="0" borderId="16" xfId="4" applyFont="1" applyBorder="1" applyAlignment="1">
      <alignment horizontal="center" vertical="top" wrapText="1"/>
    </xf>
    <xf numFmtId="0" fontId="24" fillId="0" borderId="1" xfId="0" applyFont="1" applyBorder="1" applyAlignment="1">
      <alignment horizontal="center" vertical="center" wrapText="1"/>
    </xf>
    <xf numFmtId="0" fontId="24" fillId="0" borderId="8" xfId="4" applyFont="1" applyBorder="1" applyAlignment="1">
      <alignment horizontal="center" vertical="top" wrapText="1"/>
    </xf>
    <xf numFmtId="0" fontId="15" fillId="0" borderId="1" xfId="4" applyFont="1" applyBorder="1" applyAlignment="1">
      <alignment horizontal="center" vertical="top" wrapText="1"/>
    </xf>
    <xf numFmtId="0" fontId="24" fillId="5" borderId="1" xfId="4" applyFont="1" applyFill="1" applyBorder="1" applyAlignment="1">
      <alignment horizontal="center" vertical="top" wrapText="1"/>
    </xf>
    <xf numFmtId="0" fontId="29" fillId="0" borderId="0" xfId="4" applyFont="1" applyBorder="1" applyAlignment="1">
      <alignment horizontal="center" vertical="top" wrapText="1"/>
    </xf>
    <xf numFmtId="0" fontId="24" fillId="0" borderId="0" xfId="4" applyFont="1" applyAlignment="1">
      <alignment horizontal="center" vertical="top" wrapText="1"/>
    </xf>
    <xf numFmtId="0" fontId="17" fillId="0" borderId="0" xfId="0" applyFont="1" applyAlignment="1">
      <alignment horizontal="center" wrapText="1"/>
    </xf>
    <xf numFmtId="0" fontId="24" fillId="0" borderId="6" xfId="4" applyFont="1" applyBorder="1" applyAlignment="1">
      <alignment horizontal="center" vertical="top" wrapText="1"/>
    </xf>
    <xf numFmtId="0" fontId="1" fillId="5" borderId="6" xfId="4" applyFont="1" applyFill="1" applyBorder="1" applyAlignment="1">
      <alignment horizontal="center" vertical="top" wrapText="1"/>
    </xf>
    <xf numFmtId="0" fontId="1" fillId="5" borderId="1" xfId="4" applyFont="1" applyFill="1" applyBorder="1" applyAlignment="1">
      <alignment vertical="top" wrapText="1"/>
    </xf>
    <xf numFmtId="0" fontId="1" fillId="0" borderId="6" xfId="6" applyFont="1" applyBorder="1" applyAlignment="1">
      <alignment horizontal="center" vertical="top" wrapText="1"/>
    </xf>
    <xf numFmtId="0" fontId="1" fillId="5" borderId="6" xfId="6" applyFont="1" applyFill="1" applyBorder="1" applyAlignment="1">
      <alignment horizontal="center" vertical="top" wrapText="1"/>
    </xf>
    <xf numFmtId="0" fontId="1" fillId="5" borderId="1" xfId="6" applyFill="1" applyBorder="1" applyAlignment="1">
      <alignment horizontal="center" vertical="top" wrapText="1"/>
    </xf>
    <xf numFmtId="49" fontId="4" fillId="6" borderId="1" xfId="0" applyNumberFormat="1" applyFont="1" applyFill="1" applyBorder="1" applyAlignment="1">
      <alignment vertical="center" wrapText="1"/>
    </xf>
    <xf numFmtId="0" fontId="1" fillId="5" borderId="1" xfId="6" applyFill="1" applyBorder="1" applyAlignment="1">
      <alignment vertical="top" wrapText="1"/>
    </xf>
    <xf numFmtId="3" fontId="1" fillId="0" borderId="8" xfId="6" applyNumberFormat="1" applyFont="1" applyBorder="1" applyAlignment="1">
      <alignment vertical="top" wrapText="1"/>
    </xf>
    <xf numFmtId="0" fontId="6" fillId="0" borderId="1" xfId="6" applyFont="1" applyBorder="1" applyAlignment="1">
      <alignment wrapText="1"/>
    </xf>
    <xf numFmtId="0" fontId="10" fillId="0" borderId="1" xfId="6" applyFont="1" applyBorder="1" applyAlignment="1">
      <alignment wrapText="1"/>
    </xf>
    <xf numFmtId="0" fontId="1" fillId="0" borderId="0" xfId="6" applyFont="1" applyAlignment="1">
      <alignment vertical="top" wrapText="1"/>
    </xf>
    <xf numFmtId="166" fontId="1" fillId="0" borderId="0" xfId="6" applyNumberFormat="1" applyFont="1" applyAlignment="1">
      <alignment vertical="top" wrapText="1"/>
    </xf>
    <xf numFmtId="0" fontId="9" fillId="0" borderId="0" xfId="0" applyFont="1" applyAlignment="1"/>
    <xf numFmtId="0" fontId="10" fillId="0" borderId="1" xfId="6" applyFont="1" applyBorder="1" applyAlignment="1">
      <alignment horizontal="center" vertical="top" wrapText="1"/>
    </xf>
    <xf numFmtId="0" fontId="1" fillId="0" borderId="1" xfId="6" applyFont="1" applyBorder="1" applyAlignment="1">
      <alignment horizontal="center" vertical="top" wrapText="1"/>
    </xf>
    <xf numFmtId="0" fontId="1" fillId="5" borderId="1" xfId="6" applyFont="1" applyFill="1" applyBorder="1" applyAlignment="1">
      <alignment horizontal="center" vertical="top" wrapText="1"/>
    </xf>
    <xf numFmtId="0" fontId="1" fillId="0" borderId="8" xfId="6" applyFont="1" applyBorder="1" applyAlignment="1">
      <alignment horizontal="center" vertical="top" wrapText="1"/>
    </xf>
    <xf numFmtId="0" fontId="6" fillId="0" borderId="1" xfId="6" applyFont="1" applyBorder="1" applyAlignment="1">
      <alignment horizontal="center" wrapText="1"/>
    </xf>
    <xf numFmtId="0" fontId="10" fillId="0" borderId="1" xfId="6" applyFont="1" applyBorder="1" applyAlignment="1">
      <alignment horizontal="center" wrapText="1"/>
    </xf>
    <xf numFmtId="0" fontId="5" fillId="5" borderId="1" xfId="6" applyFont="1" applyFill="1" applyBorder="1" applyAlignment="1">
      <alignment horizontal="center" vertical="top" wrapText="1"/>
    </xf>
    <xf numFmtId="0" fontId="1" fillId="0" borderId="0" xfId="6" applyFont="1" applyAlignment="1">
      <alignment horizontal="center" vertical="top" wrapText="1"/>
    </xf>
    <xf numFmtId="166" fontId="1" fillId="0" borderId="0" xfId="6" applyNumberFormat="1" applyFont="1" applyAlignment="1">
      <alignment horizontal="center" vertical="top" wrapText="1"/>
    </xf>
    <xf numFmtId="0" fontId="9" fillId="0" borderId="0" xfId="0" applyFont="1" applyAlignment="1">
      <alignment horizontal="center"/>
    </xf>
    <xf numFmtId="0" fontId="5" fillId="5" borderId="6" xfId="6" applyFont="1" applyFill="1" applyBorder="1" applyAlignment="1">
      <alignment horizontal="center" vertical="top" wrapText="1"/>
    </xf>
    <xf numFmtId="0" fontId="24" fillId="5" borderId="1" xfId="0" quotePrefix="1" applyFont="1" applyFill="1" applyBorder="1" applyAlignment="1">
      <alignment horizontal="center" vertical="top" wrapText="1"/>
    </xf>
    <xf numFmtId="49" fontId="24" fillId="5" borderId="1" xfId="0" quotePrefix="1" applyNumberFormat="1" applyFont="1" applyFill="1" applyBorder="1" applyAlignment="1">
      <alignment horizontal="center" vertical="top" wrapText="1"/>
    </xf>
    <xf numFmtId="3" fontId="34" fillId="0" borderId="1" xfId="0" applyNumberFormat="1" applyFont="1" applyBorder="1" applyAlignment="1">
      <alignment horizontal="center" vertical="top" wrapText="1"/>
    </xf>
    <xf numFmtId="0" fontId="17" fillId="0" borderId="1" xfId="0" applyFont="1" applyBorder="1" applyAlignment="1">
      <alignment horizontal="center" vertical="top" wrapText="1"/>
    </xf>
    <xf numFmtId="0" fontId="17" fillId="0" borderId="0" xfId="0" applyFont="1" applyAlignment="1">
      <alignment horizontal="center" vertical="top" wrapText="1"/>
    </xf>
    <xf numFmtId="166" fontId="17" fillId="0" borderId="0" xfId="0" applyNumberFormat="1" applyFont="1" applyAlignment="1">
      <alignment horizontal="center" vertical="top" wrapText="1"/>
    </xf>
    <xf numFmtId="0" fontId="2" fillId="0" borderId="0" xfId="0" applyFont="1" applyAlignment="1">
      <alignment horizontal="center" vertical="top" wrapText="1"/>
    </xf>
    <xf numFmtId="0" fontId="15" fillId="0" borderId="2" xfId="0" applyFont="1" applyBorder="1" applyAlignment="1">
      <alignment horizontal="left" vertical="top" wrapText="1"/>
    </xf>
    <xf numFmtId="166" fontId="1" fillId="5" borderId="1" xfId="0" applyNumberFormat="1" applyFont="1" applyFill="1" applyBorder="1" applyAlignment="1">
      <alignment horizontal="right" vertical="top" wrapText="1"/>
    </xf>
    <xf numFmtId="0" fontId="1" fillId="5" borderId="2" xfId="0" applyFont="1" applyFill="1" applyBorder="1" applyAlignment="1">
      <alignment horizontal="left" vertical="top" wrapText="1"/>
    </xf>
    <xf numFmtId="0" fontId="1" fillId="5" borderId="1" xfId="0" applyFont="1" applyFill="1" applyBorder="1" applyAlignment="1">
      <alignment horizontal="center" vertical="top" wrapText="1"/>
    </xf>
    <xf numFmtId="165" fontId="40" fillId="5" borderId="1" xfId="0" applyNumberFormat="1" applyFont="1" applyFill="1" applyBorder="1" applyAlignment="1">
      <alignment horizontal="left" vertical="top" wrapText="1"/>
    </xf>
    <xf numFmtId="166" fontId="1" fillId="5" borderId="1" xfId="7" applyNumberFormat="1" applyFont="1" applyFill="1" applyBorder="1" applyAlignment="1">
      <alignment vertical="top" wrapText="1"/>
    </xf>
    <xf numFmtId="1" fontId="1" fillId="5" borderId="1" xfId="0" applyNumberFormat="1" applyFont="1" applyFill="1" applyBorder="1" applyAlignment="1">
      <alignment horizontal="left" vertical="top" wrapText="1"/>
    </xf>
    <xf numFmtId="0" fontId="1" fillId="4" borderId="10" xfId="0" applyFont="1" applyFill="1" applyBorder="1" applyAlignment="1">
      <alignment horizontal="left" vertical="top" wrapText="1"/>
    </xf>
    <xf numFmtId="0" fontId="1" fillId="4" borderId="8" xfId="0" applyFont="1" applyFill="1" applyBorder="1" applyAlignment="1">
      <alignment horizontal="left" vertical="top" wrapText="1"/>
    </xf>
    <xf numFmtId="0" fontId="35" fillId="5" borderId="1" xfId="0" applyFont="1" applyFill="1" applyBorder="1" applyAlignment="1">
      <alignment horizontal="right" vertical="top" wrapText="1"/>
    </xf>
    <xf numFmtId="49" fontId="46" fillId="6" borderId="1" xfId="0" applyNumberFormat="1" applyFont="1" applyFill="1" applyBorder="1" applyAlignment="1">
      <alignment horizontal="right" vertical="center" wrapText="1"/>
    </xf>
    <xf numFmtId="1" fontId="40" fillId="5" borderId="1" xfId="0" applyNumberFormat="1" applyFont="1" applyFill="1" applyBorder="1" applyAlignment="1">
      <alignment horizontal="right" vertical="top" wrapText="1"/>
    </xf>
    <xf numFmtId="1" fontId="24" fillId="5" borderId="1" xfId="0" applyNumberFormat="1" applyFont="1" applyFill="1" applyBorder="1" applyAlignment="1">
      <alignment horizontal="right" vertical="top" wrapText="1"/>
    </xf>
    <xf numFmtId="1" fontId="40" fillId="5" borderId="1" xfId="0" applyNumberFormat="1" applyFont="1" applyFill="1" applyBorder="1" applyAlignment="1">
      <alignment horizontal="right" vertical="top" wrapText="1"/>
    </xf>
    <xf numFmtId="165" fontId="40" fillId="2" borderId="1" xfId="0" applyNumberFormat="1" applyFont="1" applyFill="1" applyBorder="1" applyAlignment="1">
      <alignment horizontal="right" vertical="top" wrapText="1"/>
    </xf>
    <xf numFmtId="165" fontId="40" fillId="0" borderId="1" xfId="0" applyNumberFormat="1" applyFont="1" applyBorder="1" applyAlignment="1">
      <alignment horizontal="right" vertical="top" wrapText="1"/>
    </xf>
    <xf numFmtId="165" fontId="41" fillId="0" borderId="1" xfId="0" applyNumberFormat="1" applyFont="1" applyBorder="1" applyAlignment="1">
      <alignment horizontal="right" vertical="top" wrapText="1"/>
    </xf>
    <xf numFmtId="0" fontId="41" fillId="4" borderId="1" xfId="0" applyFont="1" applyFill="1" applyBorder="1" applyAlignment="1">
      <alignment horizontal="right" vertical="top" wrapText="1"/>
    </xf>
    <xf numFmtId="0" fontId="40" fillId="0" borderId="1" xfId="0" applyFont="1" applyBorder="1" applyAlignment="1">
      <alignment horizontal="right" vertical="top" wrapText="1"/>
    </xf>
    <xf numFmtId="0" fontId="40" fillId="5" borderId="0" xfId="0" applyFont="1" applyFill="1" applyAlignment="1">
      <alignment horizontal="right" vertical="top" wrapText="1"/>
    </xf>
    <xf numFmtId="0" fontId="35" fillId="0" borderId="0" xfId="0" applyFont="1" applyAlignment="1">
      <alignment horizontal="right" wrapText="1"/>
    </xf>
    <xf numFmtId="166" fontId="24" fillId="5" borderId="2" xfId="0" applyNumberFormat="1" applyFont="1" applyFill="1" applyBorder="1" applyAlignment="1">
      <alignment vertical="top"/>
    </xf>
    <xf numFmtId="165" fontId="24" fillId="5" borderId="1" xfId="0" applyNumberFormat="1" applyFont="1" applyFill="1" applyBorder="1" applyAlignment="1">
      <alignment horizontal="left" vertical="top" wrapText="1"/>
    </xf>
    <xf numFmtId="0" fontId="17" fillId="5" borderId="1" xfId="0" applyFont="1" applyFill="1" applyBorder="1" applyAlignment="1">
      <alignment horizontal="center" vertical="top" wrapText="1"/>
    </xf>
    <xf numFmtId="166" fontId="26" fillId="6" borderId="1" xfId="0" applyNumberFormat="1" applyFont="1" applyFill="1" applyBorder="1" applyAlignment="1">
      <alignment horizontal="right" vertical="top" wrapText="1"/>
    </xf>
    <xf numFmtId="166" fontId="15" fillId="6" borderId="1" xfId="4" applyNumberFormat="1" applyFont="1" applyFill="1" applyBorder="1" applyAlignment="1">
      <alignment wrapText="1"/>
    </xf>
    <xf numFmtId="0" fontId="1" fillId="2" borderId="1" xfId="0" applyFont="1" applyFill="1" applyBorder="1" applyAlignment="1">
      <alignment vertical="top" wrapText="1"/>
    </xf>
    <xf numFmtId="0" fontId="1" fillId="5" borderId="1"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5" borderId="1" xfId="0" applyFont="1" applyFill="1" applyBorder="1" applyAlignment="1">
      <alignment vertical="top" wrapText="1"/>
    </xf>
    <xf numFmtId="166" fontId="1" fillId="5" borderId="1" xfId="0" applyNumberFormat="1" applyFont="1" applyFill="1" applyBorder="1" applyAlignment="1">
      <alignment vertical="top" wrapText="1"/>
    </xf>
    <xf numFmtId="49" fontId="1" fillId="0" borderId="2" xfId="0" applyNumberFormat="1" applyFont="1" applyBorder="1" applyAlignment="1">
      <alignment horizontal="center" vertical="top" wrapText="1"/>
    </xf>
    <xf numFmtId="49" fontId="1" fillId="5" borderId="1" xfId="0" applyNumberFormat="1" applyFont="1" applyFill="1" applyBorder="1" applyAlignment="1">
      <alignment horizontal="left" vertical="top" wrapText="1"/>
    </xf>
    <xf numFmtId="166" fontId="1" fillId="5" borderId="1" xfId="0" applyNumberFormat="1" applyFont="1" applyFill="1" applyBorder="1" applyAlignment="1">
      <alignment horizontal="right" vertical="top" wrapText="1"/>
    </xf>
    <xf numFmtId="49" fontId="24" fillId="5" borderId="1" xfId="0" applyNumberFormat="1" applyFont="1" applyFill="1" applyBorder="1" applyAlignment="1">
      <alignment vertical="top" wrapText="1"/>
    </xf>
    <xf numFmtId="0" fontId="24" fillId="5" borderId="1" xfId="0" applyFont="1" applyFill="1" applyBorder="1" applyAlignment="1">
      <alignment horizontal="center" vertical="top" wrapText="1"/>
    </xf>
    <xf numFmtId="49" fontId="1" fillId="5" borderId="1" xfId="0" applyNumberFormat="1" applyFont="1" applyFill="1" applyBorder="1" applyAlignment="1">
      <alignment horizontal="center" vertical="top" wrapText="1"/>
    </xf>
    <xf numFmtId="0" fontId="1" fillId="0" borderId="1" xfId="0" applyFont="1" applyBorder="1" applyAlignment="1">
      <alignment horizontal="right" vertical="top" wrapText="1"/>
    </xf>
    <xf numFmtId="49" fontId="1" fillId="0" borderId="1" xfId="0" applyNumberFormat="1" applyFont="1" applyBorder="1" applyAlignment="1">
      <alignment horizontal="center" vertical="top" wrapText="1"/>
    </xf>
    <xf numFmtId="1" fontId="1" fillId="0" borderId="1" xfId="0" applyNumberFormat="1" applyFont="1" applyBorder="1" applyAlignment="1">
      <alignment horizontal="right" vertical="top" wrapText="1"/>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49" fontId="1" fillId="0" borderId="1" xfId="0" applyNumberFormat="1" applyFont="1" applyBorder="1" applyAlignment="1">
      <alignment vertical="top" wrapText="1"/>
    </xf>
    <xf numFmtId="49" fontId="1" fillId="0" borderId="7" xfId="0" applyNumberFormat="1" applyFont="1" applyBorder="1" applyAlignment="1">
      <alignment horizontal="center" vertical="top" wrapText="1"/>
    </xf>
    <xf numFmtId="0" fontId="1" fillId="5" borderId="1" xfId="0" applyFont="1" applyFill="1" applyBorder="1" applyAlignment="1">
      <alignment horizontal="right" vertical="top" wrapText="1"/>
    </xf>
    <xf numFmtId="165" fontId="1" fillId="5" borderId="1" xfId="0" applyNumberFormat="1" applyFont="1" applyFill="1" applyBorder="1" applyAlignment="1">
      <alignment horizontal="left" vertical="top" wrapText="1"/>
    </xf>
    <xf numFmtId="1" fontId="1" fillId="5" borderId="1" xfId="0" applyNumberFormat="1" applyFont="1" applyFill="1" applyBorder="1" applyAlignment="1">
      <alignment horizontal="right" vertical="top" wrapText="1"/>
    </xf>
    <xf numFmtId="0" fontId="1" fillId="0" borderId="1" xfId="0" applyFont="1" applyBorder="1" applyAlignment="1">
      <alignment vertical="top" wrapText="1"/>
    </xf>
    <xf numFmtId="166" fontId="1" fillId="5" borderId="10" xfId="0" applyNumberFormat="1" applyFont="1" applyFill="1" applyBorder="1" applyAlignment="1">
      <alignment horizontal="right" vertical="top" wrapText="1"/>
    </xf>
    <xf numFmtId="0" fontId="30" fillId="5" borderId="1" xfId="0" applyFont="1" applyFill="1" applyBorder="1" applyAlignment="1">
      <alignment horizontal="center" vertical="top" wrapText="1"/>
    </xf>
    <xf numFmtId="0" fontId="57" fillId="0" borderId="0" xfId="0" applyFont="1" applyAlignment="1">
      <alignment vertical="top" wrapText="1"/>
    </xf>
    <xf numFmtId="166" fontId="57" fillId="0" borderId="0" xfId="0" applyNumberFormat="1" applyFont="1" applyAlignment="1">
      <alignment vertical="top" wrapText="1"/>
    </xf>
    <xf numFmtId="0" fontId="58" fillId="5" borderId="0" xfId="0" applyFont="1" applyFill="1" applyAlignment="1">
      <alignment horizontal="center" vertical="top" wrapText="1"/>
    </xf>
    <xf numFmtId="166" fontId="57" fillId="5" borderId="0" xfId="0" applyNumberFormat="1" applyFont="1" applyFill="1" applyAlignment="1">
      <alignment horizontal="left" vertical="top" wrapText="1"/>
    </xf>
    <xf numFmtId="166" fontId="57" fillId="0" borderId="0" xfId="0" applyNumberFormat="1" applyFont="1"/>
    <xf numFmtId="166" fontId="60" fillId="5" borderId="0" xfId="0" applyNumberFormat="1" applyFont="1" applyFill="1" applyAlignment="1">
      <alignment horizontal="left" vertical="top" wrapText="1"/>
    </xf>
    <xf numFmtId="0" fontId="57" fillId="5" borderId="0" xfId="0" applyFont="1" applyFill="1"/>
    <xf numFmtId="0" fontId="57" fillId="0" borderId="0" xfId="0" applyFont="1" applyAlignment="1">
      <alignment wrapText="1"/>
    </xf>
    <xf numFmtId="0" fontId="61" fillId="0" borderId="0" xfId="0" applyFont="1" applyAlignment="1">
      <alignment wrapText="1"/>
    </xf>
    <xf numFmtId="166" fontId="57" fillId="0" borderId="0" xfId="0" applyNumberFormat="1" applyFont="1" applyAlignment="1">
      <alignment wrapText="1"/>
    </xf>
    <xf numFmtId="166" fontId="58" fillId="0" borderId="0" xfId="0" applyNumberFormat="1" applyFont="1" applyAlignment="1">
      <alignment vertical="top" wrapText="1"/>
    </xf>
    <xf numFmtId="166" fontId="58" fillId="0" borderId="0" xfId="0" applyNumberFormat="1" applyFont="1" applyAlignment="1">
      <alignment horizontal="left" vertical="top" wrapText="1"/>
    </xf>
    <xf numFmtId="0" fontId="57" fillId="0" borderId="0" xfId="0" applyFont="1" applyAlignment="1">
      <alignment horizontal="left" vertical="top" wrapText="1"/>
    </xf>
    <xf numFmtId="166" fontId="57" fillId="0" borderId="0" xfId="0" applyNumberFormat="1" applyFont="1" applyAlignment="1">
      <alignment horizontal="left" vertical="top" wrapText="1"/>
    </xf>
    <xf numFmtId="166" fontId="60" fillId="0" borderId="0" xfId="0" applyNumberFormat="1" applyFont="1" applyAlignment="1">
      <alignment vertical="top" wrapText="1"/>
    </xf>
    <xf numFmtId="0" fontId="57" fillId="5" borderId="0" xfId="0" applyFont="1" applyFill="1" applyAlignment="1">
      <alignment vertical="top"/>
    </xf>
    <xf numFmtId="0" fontId="57" fillId="2" borderId="0" xfId="0" applyFont="1" applyFill="1" applyAlignment="1">
      <alignment vertical="top"/>
    </xf>
    <xf numFmtId="166" fontId="57" fillId="2" borderId="0" xfId="0" applyNumberFormat="1" applyFont="1" applyFill="1" applyAlignment="1">
      <alignment vertical="top"/>
    </xf>
    <xf numFmtId="166" fontId="58" fillId="2" borderId="0" xfId="0" applyNumberFormat="1" applyFont="1" applyFill="1" applyAlignment="1">
      <alignment horizontal="left" vertical="top" wrapText="1"/>
    </xf>
    <xf numFmtId="166" fontId="60" fillId="0" borderId="0" xfId="0" applyNumberFormat="1" applyFont="1"/>
    <xf numFmtId="0" fontId="60" fillId="5" borderId="0" xfId="0" applyFont="1" applyFill="1"/>
    <xf numFmtId="0" fontId="60" fillId="0" borderId="0" xfId="0" applyFont="1" applyAlignment="1">
      <alignment wrapText="1"/>
    </xf>
    <xf numFmtId="0" fontId="62" fillId="0" borderId="0" xfId="0" applyFont="1" applyAlignment="1">
      <alignment wrapText="1"/>
    </xf>
    <xf numFmtId="166" fontId="60" fillId="0" borderId="0" xfId="0" applyNumberFormat="1" applyFont="1" applyAlignment="1">
      <alignment wrapText="1"/>
    </xf>
    <xf numFmtId="166" fontId="60" fillId="0" borderId="0" xfId="4" applyNumberFormat="1" applyFont="1" applyBorder="1" applyAlignment="1">
      <alignment horizontal="left" vertical="top" wrapText="1"/>
    </xf>
    <xf numFmtId="166" fontId="60" fillId="0" borderId="13" xfId="0" applyNumberFormat="1" applyFont="1" applyBorder="1" applyAlignment="1">
      <alignment horizontal="left" vertical="top" wrapText="1"/>
    </xf>
    <xf numFmtId="166" fontId="57" fillId="0" borderId="0" xfId="0" applyNumberFormat="1" applyFont="1" applyAlignment="1">
      <alignment vertical="top"/>
    </xf>
    <xf numFmtId="166" fontId="57" fillId="0" borderId="0" xfId="6" applyNumberFormat="1" applyFont="1" applyAlignment="1">
      <alignment horizontal="left" vertical="top" wrapText="1"/>
    </xf>
    <xf numFmtId="0" fontId="1" fillId="5" borderId="1" xfId="0" applyFont="1" applyFill="1" applyBorder="1" applyAlignment="1">
      <alignment horizontal="center" vertical="top" wrapText="1"/>
    </xf>
    <xf numFmtId="0" fontId="1" fillId="5" borderId="6" xfId="6" applyFont="1" applyFill="1" applyBorder="1" applyAlignment="1">
      <alignment horizontal="center" vertical="top" wrapText="1"/>
    </xf>
    <xf numFmtId="0" fontId="1" fillId="5" borderId="1" xfId="6" applyFont="1" applyFill="1" applyBorder="1" applyAlignment="1">
      <alignment horizontal="left" vertical="top" wrapText="1"/>
    </xf>
    <xf numFmtId="0" fontId="1" fillId="5" borderId="1" xfId="0" applyFont="1" applyFill="1" applyBorder="1" applyAlignment="1">
      <alignment horizontal="left" vertical="top" wrapText="1"/>
    </xf>
    <xf numFmtId="0" fontId="1" fillId="5" borderId="1" xfId="0" applyFont="1" applyFill="1" applyBorder="1" applyAlignment="1">
      <alignment vertical="top" wrapText="1"/>
    </xf>
    <xf numFmtId="166" fontId="2" fillId="0" borderId="0" xfId="0" applyNumberFormat="1" applyFont="1" applyAlignment="1">
      <alignment wrapText="1"/>
    </xf>
    <xf numFmtId="0" fontId="6" fillId="0" borderId="0" xfId="0" applyFont="1" applyAlignment="1">
      <alignment vertical="top" wrapText="1"/>
    </xf>
    <xf numFmtId="0" fontId="59" fillId="2" borderId="0" xfId="0" applyFont="1" applyFill="1" applyAlignment="1">
      <alignment vertical="top"/>
    </xf>
    <xf numFmtId="0" fontId="8" fillId="5" borderId="1" xfId="0" applyFont="1" applyFill="1" applyBorder="1" applyAlignment="1">
      <alignment vertical="top" wrapText="1"/>
    </xf>
    <xf numFmtId="166" fontId="65" fillId="5" borderId="1" xfId="6" applyNumberFormat="1" applyFont="1" applyFill="1" applyBorder="1" applyAlignment="1">
      <alignment vertical="top" wrapText="1"/>
    </xf>
    <xf numFmtId="166" fontId="39" fillId="0" borderId="0" xfId="0" applyNumberFormat="1" applyFont="1" applyAlignment="1">
      <alignment vertical="top" wrapText="1"/>
    </xf>
    <xf numFmtId="166" fontId="39" fillId="0" borderId="1" xfId="0" applyNumberFormat="1" applyFont="1" applyBorder="1" applyAlignment="1">
      <alignment horizontal="right" vertical="top" wrapText="1"/>
    </xf>
    <xf numFmtId="166" fontId="39" fillId="12" borderId="1" xfId="0" applyNumberFormat="1" applyFont="1" applyFill="1" applyBorder="1" applyAlignment="1">
      <alignment horizontal="right" vertical="top" wrapText="1"/>
    </xf>
    <xf numFmtId="166" fontId="38" fillId="5" borderId="1" xfId="0" applyNumberFormat="1" applyFont="1" applyFill="1" applyBorder="1" applyAlignment="1">
      <alignment horizontal="right" vertical="top" wrapText="1"/>
    </xf>
    <xf numFmtId="166" fontId="38" fillId="0" borderId="1" xfId="0" applyNumberFormat="1" applyFont="1" applyBorder="1" applyAlignment="1">
      <alignment horizontal="right" vertical="top" wrapText="1"/>
    </xf>
    <xf numFmtId="166" fontId="39" fillId="5" borderId="1" xfId="0" applyNumberFormat="1" applyFont="1" applyFill="1" applyBorder="1" applyAlignment="1">
      <alignment horizontal="right" vertical="top" wrapText="1"/>
    </xf>
    <xf numFmtId="0" fontId="63" fillId="2" borderId="0" xfId="0" applyFont="1" applyFill="1"/>
    <xf numFmtId="166" fontId="39" fillId="0" borderId="1" xfId="4" applyNumberFormat="1" applyFont="1" applyBorder="1" applyAlignment="1">
      <alignment vertical="top" wrapText="1"/>
    </xf>
    <xf numFmtId="166" fontId="39" fillId="5" borderId="8" xfId="0" applyNumberFormat="1" applyFont="1" applyFill="1" applyBorder="1" applyAlignment="1">
      <alignment horizontal="right" vertical="top" wrapText="1"/>
    </xf>
    <xf numFmtId="0" fontId="24" fillId="5" borderId="1" xfId="0" applyFont="1" applyFill="1" applyBorder="1" applyAlignment="1">
      <alignment horizontal="center" vertical="top" wrapText="1"/>
    </xf>
    <xf numFmtId="0" fontId="40" fillId="5" borderId="1" xfId="0" applyFont="1" applyFill="1" applyBorder="1" applyAlignment="1">
      <alignment horizontal="center" vertical="top" wrapText="1"/>
    </xf>
    <xf numFmtId="0" fontId="24" fillId="0" borderId="1" xfId="0" applyFont="1" applyBorder="1" applyAlignment="1">
      <alignment horizontal="center" vertical="top" wrapText="1"/>
    </xf>
    <xf numFmtId="0" fontId="53" fillId="0" borderId="1" xfId="0" applyFont="1" applyBorder="1" applyAlignment="1">
      <alignment horizontal="center" vertical="top" wrapText="1"/>
    </xf>
    <xf numFmtId="0" fontId="54" fillId="5" borderId="1" xfId="0" applyFont="1" applyFill="1" applyBorder="1" applyAlignment="1">
      <alignment horizontal="left" vertical="top" wrapText="1"/>
    </xf>
    <xf numFmtId="0" fontId="54" fillId="5" borderId="8" xfId="0" applyFont="1" applyFill="1" applyBorder="1" applyAlignment="1">
      <alignment horizontal="left" vertical="top" wrapText="1"/>
    </xf>
    <xf numFmtId="0" fontId="1" fillId="5" borderId="1" xfId="0" applyFont="1" applyFill="1" applyBorder="1" applyAlignment="1">
      <alignment horizontal="center" vertical="top" wrapText="1"/>
    </xf>
    <xf numFmtId="0" fontId="1" fillId="5" borderId="1"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5" borderId="10" xfId="0" applyFont="1" applyFill="1" applyBorder="1" applyAlignment="1">
      <alignment horizontal="left" vertical="top" wrapText="1"/>
    </xf>
    <xf numFmtId="0" fontId="1" fillId="5" borderId="8" xfId="0" applyFont="1" applyFill="1" applyBorder="1" applyAlignment="1">
      <alignment horizontal="left" vertical="top" wrapText="1"/>
    </xf>
    <xf numFmtId="49" fontId="1" fillId="5" borderId="2" xfId="0" applyNumberFormat="1" applyFont="1" applyFill="1" applyBorder="1" applyAlignment="1">
      <alignment horizontal="center" vertical="top" wrapText="1"/>
    </xf>
    <xf numFmtId="49" fontId="1" fillId="5" borderId="10" xfId="0" applyNumberFormat="1" applyFont="1" applyFill="1" applyBorder="1" applyAlignment="1">
      <alignment horizontal="center" vertical="top" wrapText="1"/>
    </xf>
    <xf numFmtId="49" fontId="1" fillId="5" borderId="8" xfId="0" applyNumberFormat="1" applyFont="1" applyFill="1" applyBorder="1" applyAlignment="1">
      <alignment horizontal="center" vertical="top" wrapText="1"/>
    </xf>
    <xf numFmtId="49" fontId="1" fillId="5" borderId="1" xfId="0" applyNumberFormat="1" applyFont="1" applyFill="1" applyBorder="1" applyAlignment="1">
      <alignment horizontal="right" vertical="top" wrapText="1"/>
    </xf>
    <xf numFmtId="0" fontId="1" fillId="5" borderId="0" xfId="0" applyFont="1" applyFill="1" applyAlignment="1">
      <alignment horizontal="left" vertical="top" wrapText="1"/>
    </xf>
    <xf numFmtId="0" fontId="10" fillId="5" borderId="0" xfId="0" applyFont="1" applyFill="1" applyAlignment="1">
      <alignment horizontal="right" vertical="top" wrapText="1"/>
    </xf>
    <xf numFmtId="0" fontId="4" fillId="5" borderId="0" xfId="0" applyFont="1" applyFill="1" applyAlignment="1">
      <alignment horizontal="center" vertical="center" wrapText="1"/>
    </xf>
    <xf numFmtId="0" fontId="6" fillId="5" borderId="17" xfId="0" applyFont="1" applyFill="1" applyBorder="1" applyAlignment="1">
      <alignment horizontal="right" vertical="center" wrapText="1"/>
    </xf>
    <xf numFmtId="49" fontId="1" fillId="5" borderId="2" xfId="0" applyNumberFormat="1" applyFont="1" applyFill="1" applyBorder="1" applyAlignment="1">
      <alignment horizontal="left" vertical="top" wrapText="1"/>
    </xf>
    <xf numFmtId="49" fontId="1" fillId="5" borderId="10" xfId="0" applyNumberFormat="1" applyFont="1" applyFill="1" applyBorder="1" applyAlignment="1">
      <alignment horizontal="left" vertical="top" wrapText="1"/>
    </xf>
    <xf numFmtId="49" fontId="1" fillId="5" borderId="8" xfId="0" applyNumberFormat="1" applyFont="1" applyFill="1" applyBorder="1" applyAlignment="1">
      <alignment horizontal="left" vertical="top" wrapText="1"/>
    </xf>
    <xf numFmtId="49" fontId="6" fillId="5" borderId="1" xfId="0" applyNumberFormat="1" applyFont="1" applyFill="1" applyBorder="1" applyAlignment="1">
      <alignment horizontal="right" vertical="top" wrapText="1"/>
    </xf>
    <xf numFmtId="0" fontId="1" fillId="5" borderId="2" xfId="0" applyFont="1" applyFill="1" applyBorder="1" applyAlignment="1">
      <alignment horizontal="center" vertical="top" wrapText="1"/>
    </xf>
    <xf numFmtId="0" fontId="1" fillId="5" borderId="10" xfId="0" applyFont="1" applyFill="1" applyBorder="1" applyAlignment="1">
      <alignment horizontal="center" vertical="top" wrapText="1"/>
    </xf>
    <xf numFmtId="49" fontId="1" fillId="5" borderId="2" xfId="0" applyNumberFormat="1" applyFont="1" applyFill="1" applyBorder="1" applyAlignment="1">
      <alignment horizontal="right" vertical="top" wrapText="1"/>
    </xf>
    <xf numFmtId="49" fontId="1" fillId="5" borderId="10" xfId="0" applyNumberFormat="1" applyFont="1" applyFill="1" applyBorder="1" applyAlignment="1">
      <alignment horizontal="right" vertical="top" wrapText="1"/>
    </xf>
    <xf numFmtId="49" fontId="1" fillId="5" borderId="8" xfId="0" applyNumberFormat="1" applyFont="1" applyFill="1" applyBorder="1" applyAlignment="1">
      <alignment horizontal="right" vertical="top" wrapText="1"/>
    </xf>
    <xf numFmtId="0" fontId="1" fillId="5" borderId="1" xfId="0" applyFont="1" applyFill="1" applyBorder="1" applyAlignment="1">
      <alignment vertical="top" wrapText="1"/>
    </xf>
    <xf numFmtId="0" fontId="1" fillId="5" borderId="8" xfId="0" applyFont="1" applyFill="1" applyBorder="1" applyAlignment="1">
      <alignment horizontal="center" vertical="top" wrapText="1"/>
    </xf>
    <xf numFmtId="0" fontId="6" fillId="5" borderId="1" xfId="0" applyFont="1" applyFill="1" applyBorder="1" applyAlignment="1">
      <alignment horizontal="left" vertical="top" wrapText="1"/>
    </xf>
    <xf numFmtId="49" fontId="6" fillId="10" borderId="1" xfId="0" applyNumberFormat="1" applyFont="1" applyFill="1" applyBorder="1" applyAlignment="1">
      <alignment horizontal="center" vertical="center" textRotation="90" wrapText="1"/>
    </xf>
    <xf numFmtId="0" fontId="6" fillId="10" borderId="1" xfId="0" applyFont="1" applyFill="1" applyBorder="1" applyAlignment="1">
      <alignment horizontal="center" vertical="center" wrapText="1"/>
    </xf>
    <xf numFmtId="49" fontId="1" fillId="5" borderId="1" xfId="0" applyNumberFormat="1" applyFont="1" applyFill="1" applyBorder="1" applyAlignment="1">
      <alignment vertical="top" wrapText="1"/>
    </xf>
    <xf numFmtId="0" fontId="10" fillId="5" borderId="1" xfId="0" applyFont="1" applyFill="1" applyBorder="1" applyAlignment="1">
      <alignment horizontal="left" vertical="top" wrapText="1"/>
    </xf>
    <xf numFmtId="49" fontId="6" fillId="10" borderId="1" xfId="0" applyNumberFormat="1" applyFont="1" applyFill="1" applyBorder="1" applyAlignment="1">
      <alignment horizontal="center" vertical="center" wrapText="1"/>
    </xf>
    <xf numFmtId="166" fontId="1" fillId="5" borderId="1" xfId="0" applyNumberFormat="1" applyFont="1" applyFill="1" applyBorder="1" applyAlignment="1">
      <alignment vertical="top" wrapText="1"/>
    </xf>
    <xf numFmtId="49" fontId="1" fillId="0" borderId="1" xfId="4" applyNumberFormat="1" applyFont="1" applyBorder="1" applyAlignment="1">
      <alignment horizontal="left" wrapText="1"/>
    </xf>
    <xf numFmtId="49" fontId="1" fillId="0" borderId="2" xfId="0" applyNumberFormat="1" applyFont="1" applyBorder="1" applyAlignment="1">
      <alignment horizontal="center" vertical="top" wrapText="1"/>
    </xf>
    <xf numFmtId="49" fontId="1" fillId="0" borderId="8" xfId="0" applyNumberFormat="1" applyFont="1" applyBorder="1" applyAlignment="1">
      <alignment horizontal="center" vertical="top" wrapText="1"/>
    </xf>
    <xf numFmtId="49" fontId="1" fillId="0" borderId="2" xfId="0" applyNumberFormat="1" applyFont="1" applyBorder="1" applyAlignment="1">
      <alignment horizontal="right" vertical="top" wrapText="1"/>
    </xf>
    <xf numFmtId="49" fontId="1" fillId="0" borderId="10" xfId="0" applyNumberFormat="1" applyFont="1" applyBorder="1" applyAlignment="1">
      <alignment horizontal="right" vertical="top" wrapText="1"/>
    </xf>
    <xf numFmtId="49" fontId="1" fillId="0" borderId="1" xfId="0" applyNumberFormat="1" applyFont="1" applyBorder="1" applyAlignment="1">
      <alignment horizontal="right" vertical="top" wrapText="1"/>
    </xf>
    <xf numFmtId="49" fontId="10" fillId="13" borderId="1" xfId="4" applyNumberFormat="1" applyFont="1" applyFill="1" applyBorder="1" applyAlignment="1">
      <alignment horizontal="right" vertical="top" wrapText="1"/>
    </xf>
    <xf numFmtId="49" fontId="10" fillId="6" borderId="1" xfId="4" applyNumberFormat="1" applyFont="1" applyFill="1" applyBorder="1" applyAlignment="1">
      <alignment horizontal="right" wrapText="1"/>
    </xf>
    <xf numFmtId="49" fontId="10" fillId="5" borderId="1" xfId="0" applyNumberFormat="1" applyFont="1" applyFill="1" applyBorder="1" applyAlignment="1">
      <alignment horizontal="right" vertical="top" wrapText="1"/>
    </xf>
    <xf numFmtId="0" fontId="6" fillId="10" borderId="1" xfId="0" applyFont="1" applyFill="1" applyBorder="1" applyAlignment="1">
      <alignment horizontal="center" vertical="center" textRotation="90" wrapText="1"/>
    </xf>
    <xf numFmtId="0" fontId="6" fillId="10" borderId="10" xfId="0" applyFont="1" applyFill="1" applyBorder="1" applyAlignment="1">
      <alignment horizontal="center" vertical="center" wrapText="1"/>
    </xf>
    <xf numFmtId="0" fontId="6" fillId="10" borderId="8" xfId="0" applyFont="1" applyFill="1" applyBorder="1" applyAlignment="1">
      <alignment horizontal="center" vertical="center" wrapText="1"/>
    </xf>
    <xf numFmtId="0" fontId="6" fillId="10" borderId="2" xfId="0" applyFont="1" applyFill="1" applyBorder="1" applyAlignment="1">
      <alignment horizontal="center" vertical="center" wrapText="1"/>
    </xf>
    <xf numFmtId="166" fontId="1" fillId="5" borderId="1" xfId="0" applyNumberFormat="1" applyFont="1" applyFill="1" applyBorder="1" applyAlignment="1">
      <alignment horizontal="right" vertical="top" wrapText="1"/>
    </xf>
    <xf numFmtId="49" fontId="1" fillId="5" borderId="1" xfId="0" applyNumberFormat="1" applyFont="1" applyFill="1" applyBorder="1" applyAlignment="1">
      <alignment horizontal="left" vertical="top" wrapText="1"/>
    </xf>
    <xf numFmtId="0" fontId="1" fillId="5" borderId="14" xfId="0" applyFont="1" applyFill="1" applyBorder="1" applyAlignment="1">
      <alignment horizontal="left" vertical="top" wrapText="1"/>
    </xf>
    <xf numFmtId="49" fontId="4" fillId="6" borderId="1" xfId="0" applyNumberFormat="1" applyFont="1" applyFill="1" applyBorder="1" applyAlignment="1">
      <alignment horizontal="left" vertical="center" wrapText="1"/>
    </xf>
    <xf numFmtId="49" fontId="4" fillId="6" borderId="1" xfId="0" applyNumberFormat="1" applyFont="1" applyFill="1" applyBorder="1" applyAlignment="1">
      <alignment horizontal="right" vertical="top" wrapText="1"/>
    </xf>
    <xf numFmtId="0" fontId="24" fillId="5" borderId="1" xfId="0" applyFont="1" applyFill="1" applyBorder="1" applyAlignment="1">
      <alignment horizontal="left" vertical="top" wrapText="1"/>
    </xf>
    <xf numFmtId="49" fontId="24" fillId="5" borderId="1" xfId="0" applyNumberFormat="1" applyFont="1" applyFill="1" applyBorder="1" applyAlignment="1">
      <alignment vertical="top" wrapText="1"/>
    </xf>
    <xf numFmtId="0" fontId="24" fillId="5" borderId="1" xfId="0" applyFont="1" applyFill="1" applyBorder="1" applyAlignment="1">
      <alignment horizontal="center" vertical="top" wrapText="1"/>
    </xf>
    <xf numFmtId="0" fontId="24" fillId="5" borderId="2" xfId="0" applyFont="1" applyFill="1" applyBorder="1" applyAlignment="1">
      <alignment horizontal="center" vertical="top" wrapText="1"/>
    </xf>
    <xf numFmtId="0" fontId="24" fillId="5" borderId="8" xfId="0" applyFont="1" applyFill="1" applyBorder="1" applyAlignment="1">
      <alignment horizontal="center" vertical="top" wrapText="1"/>
    </xf>
    <xf numFmtId="0" fontId="24" fillId="5" borderId="2" xfId="0" applyFont="1" applyFill="1" applyBorder="1" applyAlignment="1">
      <alignment horizontal="left" vertical="top" wrapText="1"/>
    </xf>
    <xf numFmtId="0" fontId="24" fillId="5" borderId="8" xfId="0" applyFont="1" applyFill="1" applyBorder="1" applyAlignment="1">
      <alignment horizontal="left" vertical="top" wrapText="1"/>
    </xf>
    <xf numFmtId="49" fontId="40" fillId="5" borderId="2" xfId="0" applyNumberFormat="1" applyFont="1" applyFill="1" applyBorder="1" applyAlignment="1">
      <alignment horizontal="center" vertical="top" wrapText="1"/>
    </xf>
    <xf numFmtId="49" fontId="40" fillId="5" borderId="8" xfId="0" applyNumberFormat="1" applyFont="1" applyFill="1" applyBorder="1" applyAlignment="1">
      <alignment horizontal="center" vertical="top" wrapText="1"/>
    </xf>
    <xf numFmtId="0" fontId="40" fillId="5" borderId="2" xfId="0" applyFont="1" applyFill="1" applyBorder="1" applyAlignment="1">
      <alignment horizontal="left" vertical="top" wrapText="1"/>
    </xf>
    <xf numFmtId="0" fontId="40" fillId="5" borderId="8" xfId="0" applyFont="1" applyFill="1" applyBorder="1" applyAlignment="1">
      <alignment horizontal="left" vertical="top" wrapText="1"/>
    </xf>
    <xf numFmtId="0" fontId="40" fillId="5" borderId="2" xfId="0" applyFont="1" applyFill="1" applyBorder="1" applyAlignment="1">
      <alignment horizontal="center" vertical="top" wrapText="1"/>
    </xf>
    <xf numFmtId="0" fontId="40" fillId="5" borderId="8" xfId="0" applyFont="1" applyFill="1" applyBorder="1" applyAlignment="1">
      <alignment horizontal="center" vertical="top" wrapText="1"/>
    </xf>
    <xf numFmtId="49" fontId="40" fillId="0" borderId="6" xfId="4" applyNumberFormat="1" applyFont="1" applyBorder="1" applyAlignment="1">
      <alignment horizontal="left" wrapText="1"/>
    </xf>
    <xf numFmtId="49" fontId="40" fillId="0" borderId="15" xfId="4" applyNumberFormat="1" applyFont="1" applyBorder="1" applyAlignment="1">
      <alignment horizontal="left" wrapText="1"/>
    </xf>
    <xf numFmtId="49" fontId="40" fillId="0" borderId="9" xfId="4" applyNumberFormat="1" applyFont="1" applyBorder="1" applyAlignment="1">
      <alignment horizontal="left" wrapText="1"/>
    </xf>
    <xf numFmtId="49" fontId="41" fillId="6" borderId="6" xfId="4" applyNumberFormat="1" applyFont="1" applyFill="1" applyBorder="1" applyAlignment="1">
      <alignment horizontal="right" wrapText="1"/>
    </xf>
    <xf numFmtId="49" fontId="41" fillId="6" borderId="15" xfId="4" applyNumberFormat="1" applyFont="1" applyFill="1" applyBorder="1" applyAlignment="1">
      <alignment horizontal="right" wrapText="1"/>
    </xf>
    <xf numFmtId="49" fontId="41" fillId="6" borderId="9" xfId="4" applyNumberFormat="1" applyFont="1" applyFill="1" applyBorder="1" applyAlignment="1">
      <alignment horizontal="right" wrapText="1"/>
    </xf>
    <xf numFmtId="165" fontId="40" fillId="5" borderId="1" xfId="0" applyNumberFormat="1" applyFont="1" applyFill="1" applyBorder="1" applyAlignment="1">
      <alignment horizontal="left" vertical="top" wrapText="1"/>
    </xf>
    <xf numFmtId="49" fontId="40" fillId="5" borderId="1" xfId="0" applyNumberFormat="1" applyFont="1" applyFill="1" applyBorder="1" applyAlignment="1">
      <alignment horizontal="center" vertical="top" wrapText="1"/>
    </xf>
    <xf numFmtId="49" fontId="40" fillId="5" borderId="1" xfId="0" applyNumberFormat="1" applyFont="1" applyFill="1" applyBorder="1" applyAlignment="1">
      <alignment horizontal="right" vertical="top" wrapText="1"/>
    </xf>
    <xf numFmtId="49" fontId="24" fillId="5" borderId="1" xfId="0" applyNumberFormat="1" applyFont="1" applyFill="1" applyBorder="1" applyAlignment="1">
      <alignment horizontal="center" vertical="top" wrapText="1"/>
    </xf>
    <xf numFmtId="49" fontId="40" fillId="5" borderId="1" xfId="0" applyNumberFormat="1" applyFont="1" applyFill="1" applyBorder="1" applyAlignment="1">
      <alignment horizontal="left" vertical="top" wrapText="1"/>
    </xf>
    <xf numFmtId="49" fontId="41" fillId="0" borderId="1" xfId="0" applyNumberFormat="1" applyFont="1" applyBorder="1" applyAlignment="1">
      <alignment horizontal="right" vertical="top" wrapText="1"/>
    </xf>
    <xf numFmtId="0" fontId="40" fillId="5" borderId="1" xfId="0" applyFont="1" applyFill="1" applyBorder="1" applyAlignment="1">
      <alignment horizontal="left" vertical="top" wrapText="1"/>
    </xf>
    <xf numFmtId="49" fontId="41" fillId="0" borderId="1" xfId="0" applyNumberFormat="1" applyFont="1" applyBorder="1" applyAlignment="1">
      <alignment horizontal="left" vertical="top" wrapText="1"/>
    </xf>
    <xf numFmtId="0" fontId="2" fillId="5" borderId="2" xfId="0" applyFont="1" applyFill="1" applyBorder="1" applyAlignment="1">
      <alignment horizontal="center" vertical="top" wrapText="1"/>
    </xf>
    <xf numFmtId="0" fontId="2" fillId="5" borderId="8" xfId="0" applyFont="1" applyFill="1" applyBorder="1" applyAlignment="1">
      <alignment horizontal="center" vertical="top" wrapText="1"/>
    </xf>
    <xf numFmtId="0" fontId="8" fillId="5" borderId="2" xfId="0" applyFont="1" applyFill="1" applyBorder="1" applyAlignment="1">
      <alignment horizontal="left" vertical="top" wrapText="1"/>
    </xf>
    <xf numFmtId="0" fontId="8" fillId="5" borderId="8" xfId="0" applyFont="1" applyFill="1" applyBorder="1" applyAlignment="1">
      <alignment horizontal="left" vertical="top" wrapText="1"/>
    </xf>
    <xf numFmtId="49" fontId="24" fillId="5" borderId="2" xfId="0" applyNumberFormat="1" applyFont="1" applyFill="1" applyBorder="1" applyAlignment="1">
      <alignment horizontal="center" vertical="top" wrapText="1"/>
    </xf>
    <xf numFmtId="49" fontId="24" fillId="5" borderId="8" xfId="0" applyNumberFormat="1" applyFont="1" applyFill="1" applyBorder="1" applyAlignment="1">
      <alignment horizontal="center" vertical="top" wrapText="1"/>
    </xf>
    <xf numFmtId="49" fontId="40" fillId="5" borderId="2" xfId="0" applyNumberFormat="1" applyFont="1" applyFill="1" applyBorder="1" applyAlignment="1">
      <alignment horizontal="left" vertical="top" wrapText="1"/>
    </xf>
    <xf numFmtId="49" fontId="40" fillId="5" borderId="8" xfId="0" applyNumberFormat="1" applyFont="1" applyFill="1" applyBorder="1" applyAlignment="1">
      <alignment horizontal="left" vertical="top" wrapText="1"/>
    </xf>
    <xf numFmtId="0" fontId="40" fillId="5" borderId="1" xfId="0" applyFont="1" applyFill="1" applyBorder="1" applyAlignment="1">
      <alignment horizontal="center" vertical="top" wrapText="1"/>
    </xf>
    <xf numFmtId="49" fontId="41" fillId="2" borderId="6" xfId="0" applyNumberFormat="1" applyFont="1" applyFill="1" applyBorder="1" applyAlignment="1">
      <alignment horizontal="right" vertical="top" wrapText="1"/>
    </xf>
    <xf numFmtId="49" fontId="41" fillId="2" borderId="15" xfId="0" applyNumberFormat="1" applyFont="1" applyFill="1" applyBorder="1" applyAlignment="1">
      <alignment horizontal="right" vertical="top" wrapText="1"/>
    </xf>
    <xf numFmtId="49" fontId="41" fillId="2" borderId="9" xfId="0" applyNumberFormat="1" applyFont="1" applyFill="1" applyBorder="1" applyAlignment="1">
      <alignment horizontal="right" vertical="top" wrapText="1"/>
    </xf>
    <xf numFmtId="0" fontId="15" fillId="10" borderId="1" xfId="0" applyFont="1" applyFill="1" applyBorder="1" applyAlignment="1">
      <alignment horizontal="center" vertical="center" wrapText="1"/>
    </xf>
    <xf numFmtId="49" fontId="46" fillId="6" borderId="1" xfId="0" applyNumberFormat="1" applyFont="1" applyFill="1" applyBorder="1" applyAlignment="1">
      <alignment horizontal="left" vertical="center" wrapText="1"/>
    </xf>
    <xf numFmtId="0" fontId="44" fillId="5" borderId="0" xfId="0" applyFont="1" applyFill="1" applyAlignment="1">
      <alignment horizontal="right" vertical="top" wrapText="1"/>
    </xf>
    <xf numFmtId="0" fontId="41" fillId="5" borderId="17" xfId="0" applyFont="1" applyFill="1" applyBorder="1" applyAlignment="1">
      <alignment horizontal="right" vertical="center" wrapText="1"/>
    </xf>
    <xf numFmtId="0" fontId="15" fillId="10" borderId="1" xfId="0" applyFont="1" applyFill="1" applyBorder="1" applyAlignment="1">
      <alignment horizontal="center" vertical="center" textRotation="90" wrapText="1"/>
    </xf>
    <xf numFmtId="49" fontId="46" fillId="5" borderId="0" xfId="0" applyNumberFormat="1" applyFont="1" applyFill="1" applyAlignment="1">
      <alignment horizontal="center" vertical="top" wrapText="1"/>
    </xf>
    <xf numFmtId="0" fontId="40" fillId="5" borderId="14" xfId="0" applyFont="1" applyFill="1" applyBorder="1" applyAlignment="1">
      <alignment horizontal="left" vertical="top" wrapText="1"/>
    </xf>
    <xf numFmtId="49" fontId="24" fillId="5" borderId="1" xfId="0" applyNumberFormat="1" applyFont="1" applyFill="1" applyBorder="1" applyAlignment="1">
      <alignment horizontal="left" vertical="top" wrapText="1"/>
    </xf>
    <xf numFmtId="49" fontId="24" fillId="5" borderId="1" xfId="0" applyNumberFormat="1" applyFont="1" applyFill="1" applyBorder="1" applyAlignment="1">
      <alignment horizontal="right" vertical="top" wrapText="1"/>
    </xf>
    <xf numFmtId="49" fontId="41" fillId="13" borderId="6" xfId="4" applyNumberFormat="1" applyFont="1" applyFill="1" applyBorder="1" applyAlignment="1">
      <alignment horizontal="right" wrapText="1"/>
    </xf>
    <xf numFmtId="49" fontId="41" fillId="13" borderId="15" xfId="4" applyNumberFormat="1" applyFont="1" applyFill="1" applyBorder="1" applyAlignment="1">
      <alignment horizontal="right" wrapText="1"/>
    </xf>
    <xf numFmtId="49" fontId="41" fillId="13" borderId="9" xfId="4" applyNumberFormat="1" applyFont="1" applyFill="1" applyBorder="1" applyAlignment="1">
      <alignment horizontal="right" wrapText="1"/>
    </xf>
    <xf numFmtId="49" fontId="44" fillId="6" borderId="16" xfId="0" applyNumberFormat="1" applyFont="1" applyFill="1" applyBorder="1" applyAlignment="1">
      <alignment horizontal="right" vertical="top" wrapText="1"/>
    </xf>
    <xf numFmtId="49" fontId="44" fillId="6" borderId="17" xfId="0" applyNumberFormat="1" applyFont="1" applyFill="1" applyBorder="1" applyAlignment="1">
      <alignment horizontal="right" vertical="top" wrapText="1"/>
    </xf>
    <xf numFmtId="49" fontId="44" fillId="6" borderId="11" xfId="0" applyNumberFormat="1" applyFont="1" applyFill="1" applyBorder="1" applyAlignment="1">
      <alignment horizontal="right" vertical="top" wrapText="1"/>
    </xf>
    <xf numFmtId="49" fontId="40" fillId="0" borderId="1" xfId="0" applyNumberFormat="1" applyFont="1" applyBorder="1" applyAlignment="1">
      <alignment horizontal="center" vertical="top" wrapText="1"/>
    </xf>
    <xf numFmtId="0" fontId="64" fillId="10" borderId="1" xfId="0" applyFont="1" applyFill="1" applyBorder="1" applyAlignment="1">
      <alignment horizontal="center" vertical="center" wrapText="1"/>
    </xf>
    <xf numFmtId="49" fontId="40" fillId="0" borderId="1" xfId="0" applyNumberFormat="1" applyFont="1" applyBorder="1" applyAlignment="1">
      <alignment horizontal="left" vertical="top" wrapText="1"/>
    </xf>
    <xf numFmtId="0" fontId="64" fillId="10" borderId="1" xfId="0" applyFont="1" applyFill="1" applyBorder="1" applyAlignment="1">
      <alignment horizontal="center" vertical="center" textRotation="90" wrapText="1"/>
    </xf>
    <xf numFmtId="0" fontId="64" fillId="10" borderId="2" xfId="0" applyFont="1" applyFill="1" applyBorder="1" applyAlignment="1">
      <alignment horizontal="center" vertical="center" wrapText="1"/>
    </xf>
    <xf numFmtId="0" fontId="64" fillId="10" borderId="10" xfId="0" applyFont="1" applyFill="1" applyBorder="1" applyAlignment="1">
      <alignment horizontal="center" vertical="center" wrapText="1"/>
    </xf>
    <xf numFmtId="0" fontId="64" fillId="10" borderId="8" xfId="0" applyFont="1" applyFill="1" applyBorder="1" applyAlignment="1">
      <alignment horizontal="center" vertical="center" wrapText="1"/>
    </xf>
    <xf numFmtId="49" fontId="44" fillId="0" borderId="1" xfId="0" applyNumberFormat="1" applyFont="1" applyBorder="1" applyAlignment="1">
      <alignment horizontal="right" vertical="top" wrapText="1"/>
    </xf>
    <xf numFmtId="1" fontId="1" fillId="5" borderId="2" xfId="0" applyNumberFormat="1" applyFont="1" applyFill="1" applyBorder="1" applyAlignment="1">
      <alignment horizontal="right" vertical="top" wrapText="1"/>
    </xf>
    <xf numFmtId="1" fontId="1" fillId="5" borderId="8" xfId="0" applyNumberFormat="1" applyFont="1" applyFill="1" applyBorder="1" applyAlignment="1">
      <alignment horizontal="right" vertical="top" wrapText="1"/>
    </xf>
    <xf numFmtId="49" fontId="41" fillId="5" borderId="1" xfId="0" applyNumberFormat="1" applyFont="1" applyFill="1" applyBorder="1" applyAlignment="1">
      <alignment horizontal="left" vertical="top" wrapText="1"/>
    </xf>
    <xf numFmtId="166" fontId="24" fillId="5" borderId="2" xfId="0" applyNumberFormat="1" applyFont="1" applyFill="1" applyBorder="1" applyAlignment="1">
      <alignment horizontal="right" vertical="top" wrapText="1"/>
    </xf>
    <xf numFmtId="166" fontId="24" fillId="5" borderId="8" xfId="0" applyNumberFormat="1" applyFont="1" applyFill="1" applyBorder="1" applyAlignment="1">
      <alignment horizontal="right" vertical="top" wrapText="1"/>
    </xf>
    <xf numFmtId="1" fontId="40" fillId="5" borderId="2" xfId="0" applyNumberFormat="1" applyFont="1" applyFill="1" applyBorder="1" applyAlignment="1">
      <alignment horizontal="right" vertical="top" wrapText="1"/>
    </xf>
    <xf numFmtId="1" fontId="40" fillId="5" borderId="8" xfId="0" applyNumberFormat="1" applyFont="1" applyFill="1" applyBorder="1" applyAlignment="1">
      <alignment horizontal="right" vertical="top" wrapText="1"/>
    </xf>
    <xf numFmtId="1" fontId="40" fillId="2" borderId="1" xfId="0" applyNumberFormat="1" applyFont="1" applyFill="1" applyBorder="1" applyAlignment="1">
      <alignment horizontal="left" vertical="top" wrapText="1"/>
    </xf>
    <xf numFmtId="49" fontId="40" fillId="0" borderId="1" xfId="0" applyNumberFormat="1" applyFont="1" applyBorder="1" applyAlignment="1">
      <alignment vertical="top" wrapText="1"/>
    </xf>
    <xf numFmtId="49" fontId="41" fillId="5" borderId="1" xfId="0" applyNumberFormat="1" applyFont="1" applyFill="1" applyBorder="1" applyAlignment="1">
      <alignment horizontal="right" vertical="top" wrapText="1"/>
    </xf>
    <xf numFmtId="49" fontId="40" fillId="4" borderId="1" xfId="0" applyNumberFormat="1" applyFont="1" applyFill="1" applyBorder="1" applyAlignment="1">
      <alignment horizontal="left" vertical="top" wrapText="1"/>
    </xf>
    <xf numFmtId="49" fontId="40" fillId="0" borderId="1" xfId="4" applyNumberFormat="1" applyFont="1" applyBorder="1" applyAlignment="1">
      <alignment horizontal="left" wrapText="1"/>
    </xf>
    <xf numFmtId="49" fontId="44" fillId="13" borderId="1" xfId="4" applyNumberFormat="1" applyFont="1" applyFill="1" applyBorder="1" applyAlignment="1">
      <alignment horizontal="right" wrapText="1"/>
    </xf>
    <xf numFmtId="49" fontId="40" fillId="4" borderId="1" xfId="0" applyNumberFormat="1" applyFont="1" applyFill="1" applyBorder="1" applyAlignment="1">
      <alignment horizontal="center" vertical="top" wrapText="1"/>
    </xf>
    <xf numFmtId="49" fontId="42" fillId="0" borderId="1" xfId="0" applyNumberFormat="1" applyFont="1" applyBorder="1" applyAlignment="1">
      <alignment horizontal="left" vertical="top" wrapText="1"/>
    </xf>
    <xf numFmtId="0" fontId="40" fillId="5" borderId="2" xfId="0" applyFont="1" applyFill="1" applyBorder="1" applyAlignment="1">
      <alignment horizontal="right" vertical="top" wrapText="1"/>
    </xf>
    <xf numFmtId="0" fontId="40" fillId="5" borderId="8" xfId="0" applyFont="1" applyFill="1" applyBorder="1" applyAlignment="1">
      <alignment horizontal="right" vertical="top" wrapText="1"/>
    </xf>
    <xf numFmtId="0" fontId="41" fillId="4" borderId="1" xfId="0" applyFont="1" applyFill="1" applyBorder="1" applyAlignment="1">
      <alignment horizontal="left" vertical="top" wrapText="1"/>
    </xf>
    <xf numFmtId="0" fontId="46" fillId="5" borderId="0" xfId="0" applyFont="1" applyFill="1" applyAlignment="1">
      <alignment horizontal="center" vertical="center" wrapText="1"/>
    </xf>
    <xf numFmtId="49" fontId="40" fillId="5" borderId="1" xfId="0" applyNumberFormat="1" applyFont="1" applyFill="1" applyBorder="1" applyAlignment="1">
      <alignment vertical="top" wrapText="1"/>
    </xf>
    <xf numFmtId="49" fontId="40" fillId="5" borderId="2" xfId="0" applyNumberFormat="1" applyFont="1" applyFill="1" applyBorder="1" applyAlignment="1">
      <alignment horizontal="right" vertical="top" wrapText="1"/>
    </xf>
    <xf numFmtId="49" fontId="40" fillId="5" borderId="8" xfId="0" applyNumberFormat="1" applyFont="1" applyFill="1" applyBorder="1" applyAlignment="1">
      <alignment horizontal="right" vertical="top" wrapText="1"/>
    </xf>
    <xf numFmtId="0" fontId="1" fillId="5" borderId="2" xfId="0" applyFont="1" applyFill="1" applyBorder="1" applyAlignment="1">
      <alignment horizontal="right" vertical="top" wrapText="1"/>
    </xf>
    <xf numFmtId="0" fontId="1" fillId="5" borderId="8" xfId="0" applyFont="1" applyFill="1" applyBorder="1" applyAlignment="1">
      <alignment horizontal="right" vertical="top" wrapText="1"/>
    </xf>
    <xf numFmtId="0" fontId="35" fillId="5" borderId="1" xfId="0" applyFont="1" applyFill="1" applyBorder="1" applyAlignment="1">
      <alignment horizontal="left" vertical="top" wrapText="1"/>
    </xf>
    <xf numFmtId="1" fontId="1" fillId="5" borderId="2" xfId="0" applyNumberFormat="1" applyFont="1" applyFill="1" applyBorder="1" applyAlignment="1">
      <alignment horizontal="left" vertical="top" wrapText="1"/>
    </xf>
    <xf numFmtId="1" fontId="1" fillId="5" borderId="8" xfId="0" applyNumberFormat="1" applyFont="1" applyFill="1" applyBorder="1" applyAlignment="1">
      <alignment horizontal="left" vertical="top" wrapText="1"/>
    </xf>
    <xf numFmtId="0" fontId="40" fillId="5" borderId="10" xfId="0" applyFont="1" applyFill="1" applyBorder="1" applyAlignment="1">
      <alignment horizontal="right" vertical="top" wrapText="1"/>
    </xf>
    <xf numFmtId="0" fontId="40" fillId="5" borderId="10" xfId="0" applyFont="1" applyFill="1" applyBorder="1" applyAlignment="1">
      <alignment horizontal="left" vertical="top" wrapText="1"/>
    </xf>
    <xf numFmtId="0" fontId="40" fillId="4" borderId="2" xfId="0" applyFont="1" applyFill="1" applyBorder="1" applyAlignment="1">
      <alignment horizontal="right" vertical="top" wrapText="1"/>
    </xf>
    <xf numFmtId="0" fontId="40" fillId="4" borderId="10" xfId="0" applyFont="1" applyFill="1" applyBorder="1" applyAlignment="1">
      <alignment horizontal="right" vertical="top" wrapText="1"/>
    </xf>
    <xf numFmtId="0" fontId="40" fillId="4" borderId="8" xfId="0" applyFont="1" applyFill="1" applyBorder="1" applyAlignment="1">
      <alignment horizontal="right" vertical="top" wrapText="1"/>
    </xf>
    <xf numFmtId="1" fontId="40" fillId="5" borderId="1" xfId="0" applyNumberFormat="1" applyFont="1" applyFill="1" applyBorder="1" applyAlignment="1">
      <alignment horizontal="right" vertical="top" wrapText="1"/>
    </xf>
    <xf numFmtId="49" fontId="41" fillId="0" borderId="6" xfId="0" applyNumberFormat="1" applyFont="1" applyBorder="1" applyAlignment="1">
      <alignment horizontal="left" vertical="top" wrapText="1"/>
    </xf>
    <xf numFmtId="49" fontId="41" fillId="0" borderId="15" xfId="0" applyNumberFormat="1" applyFont="1" applyBorder="1" applyAlignment="1">
      <alignment horizontal="left" vertical="top" wrapText="1"/>
    </xf>
    <xf numFmtId="49" fontId="41" fillId="0" borderId="9" xfId="0" applyNumberFormat="1" applyFont="1" applyBorder="1" applyAlignment="1">
      <alignment horizontal="left" vertical="top" wrapText="1"/>
    </xf>
    <xf numFmtId="0" fontId="1" fillId="5" borderId="10" xfId="0" applyFont="1" applyFill="1" applyBorder="1" applyAlignment="1">
      <alignment horizontal="right" vertical="top" wrapText="1"/>
    </xf>
    <xf numFmtId="0" fontId="1" fillId="4" borderId="2" xfId="0" applyFont="1" applyFill="1" applyBorder="1" applyAlignment="1">
      <alignment horizontal="left" vertical="top" wrapText="1"/>
    </xf>
    <xf numFmtId="0" fontId="1" fillId="4" borderId="10" xfId="0" applyFont="1" applyFill="1" applyBorder="1" applyAlignment="1">
      <alignment horizontal="left" vertical="top" wrapText="1"/>
    </xf>
    <xf numFmtId="49" fontId="40" fillId="5" borderId="10" xfId="0" applyNumberFormat="1" applyFont="1" applyFill="1" applyBorder="1" applyAlignment="1">
      <alignment horizontal="center" vertical="top" wrapText="1"/>
    </xf>
    <xf numFmtId="49" fontId="40" fillId="0" borderId="2" xfId="0" applyNumberFormat="1" applyFont="1" applyBorder="1" applyAlignment="1">
      <alignment horizontal="center" vertical="top" wrapText="1"/>
    </xf>
    <xf numFmtId="49" fontId="40" fillId="0" borderId="8" xfId="0" applyNumberFormat="1" applyFont="1" applyBorder="1" applyAlignment="1">
      <alignment horizontal="center" vertical="top" wrapText="1"/>
    </xf>
    <xf numFmtId="49" fontId="46" fillId="11" borderId="1" xfId="0" applyNumberFormat="1" applyFont="1" applyFill="1" applyBorder="1" applyAlignment="1">
      <alignment horizontal="right" vertical="top" wrapText="1"/>
    </xf>
    <xf numFmtId="49" fontId="44" fillId="6" borderId="1" xfId="4" applyNumberFormat="1" applyFont="1" applyFill="1" applyBorder="1" applyAlignment="1">
      <alignment horizontal="right" wrapText="1"/>
    </xf>
    <xf numFmtId="0" fontId="24" fillId="5" borderId="10" xfId="0" applyFont="1" applyFill="1" applyBorder="1" applyAlignment="1">
      <alignment horizontal="center" vertical="top" wrapText="1"/>
    </xf>
    <xf numFmtId="49" fontId="17" fillId="0" borderId="2" xfId="0" applyNumberFormat="1" applyFont="1" applyBorder="1" applyAlignment="1">
      <alignment horizontal="right" vertical="top" wrapText="1"/>
    </xf>
    <xf numFmtId="49" fontId="17" fillId="0" borderId="8" xfId="0" applyNumberFormat="1" applyFont="1" applyBorder="1" applyAlignment="1">
      <alignment horizontal="right" vertical="top" wrapText="1"/>
    </xf>
    <xf numFmtId="49" fontId="17" fillId="0" borderId="2" xfId="0" applyNumberFormat="1" applyFont="1" applyBorder="1" applyAlignment="1">
      <alignment horizontal="center" vertical="top" wrapText="1"/>
    </xf>
    <xf numFmtId="49" fontId="17" fillId="0" borderId="8" xfId="0" applyNumberFormat="1" applyFont="1" applyBorder="1" applyAlignment="1">
      <alignment horizontal="center" vertical="top" wrapText="1"/>
    </xf>
    <xf numFmtId="49" fontId="26" fillId="6" borderId="6" xfId="4" applyNumberFormat="1" applyFont="1" applyFill="1" applyBorder="1" applyAlignment="1">
      <alignment horizontal="right" wrapText="1"/>
    </xf>
    <xf numFmtId="49" fontId="26" fillId="6" borderId="15" xfId="4" applyNumberFormat="1" applyFont="1" applyFill="1" applyBorder="1" applyAlignment="1">
      <alignment horizontal="right" wrapText="1"/>
    </xf>
    <xf numFmtId="49" fontId="26" fillId="6" borderId="9" xfId="4" applyNumberFormat="1" applyFont="1" applyFill="1" applyBorder="1" applyAlignment="1">
      <alignment horizontal="right" wrapText="1"/>
    </xf>
    <xf numFmtId="49" fontId="24" fillId="0" borderId="6" xfId="4" applyNumberFormat="1" applyFont="1" applyBorder="1" applyAlignment="1">
      <alignment horizontal="left" wrapText="1"/>
    </xf>
    <xf numFmtId="49" fontId="24" fillId="0" borderId="15" xfId="4" applyNumberFormat="1" applyFont="1" applyBorder="1" applyAlignment="1">
      <alignment horizontal="left" wrapText="1"/>
    </xf>
    <xf numFmtId="49" fontId="24" fillId="0" borderId="9" xfId="4" applyNumberFormat="1" applyFont="1" applyBorder="1" applyAlignment="1">
      <alignment horizontal="left" wrapText="1"/>
    </xf>
    <xf numFmtId="49" fontId="15" fillId="0" borderId="1" xfId="0" applyNumberFormat="1" applyFont="1" applyBorder="1" applyAlignment="1">
      <alignment horizontal="right" vertical="top" wrapText="1"/>
    </xf>
    <xf numFmtId="49" fontId="15" fillId="2" borderId="6" xfId="0" applyNumberFormat="1" applyFont="1" applyFill="1" applyBorder="1" applyAlignment="1">
      <alignment horizontal="right" vertical="top" wrapText="1"/>
    </xf>
    <xf numFmtId="49" fontId="15" fillId="2" borderId="15" xfId="0" applyNumberFormat="1" applyFont="1" applyFill="1" applyBorder="1" applyAlignment="1">
      <alignment horizontal="right" vertical="top" wrapText="1"/>
    </xf>
    <xf numFmtId="49" fontId="15" fillId="2" borderId="9" xfId="0" applyNumberFormat="1" applyFont="1" applyFill="1" applyBorder="1" applyAlignment="1">
      <alignment horizontal="right" vertical="top" wrapText="1"/>
    </xf>
    <xf numFmtId="49" fontId="17" fillId="5" borderId="2" xfId="0" applyNumberFormat="1" applyFont="1" applyFill="1" applyBorder="1" applyAlignment="1">
      <alignment horizontal="center" vertical="top" wrapText="1"/>
    </xf>
    <xf numFmtId="49" fontId="17" fillId="5" borderId="10" xfId="0" applyNumberFormat="1" applyFont="1" applyFill="1" applyBorder="1" applyAlignment="1">
      <alignment horizontal="center" vertical="top" wrapText="1"/>
    </xf>
    <xf numFmtId="49" fontId="17" fillId="5" borderId="8" xfId="0" applyNumberFormat="1" applyFont="1" applyFill="1" applyBorder="1" applyAlignment="1">
      <alignment horizontal="center" vertical="top" wrapText="1"/>
    </xf>
    <xf numFmtId="165" fontId="24" fillId="0" borderId="2" xfId="0" applyNumberFormat="1" applyFont="1" applyBorder="1" applyAlignment="1">
      <alignment horizontal="left" vertical="top" wrapText="1"/>
    </xf>
    <xf numFmtId="165" fontId="24" fillId="0" borderId="8" xfId="0" applyNumberFormat="1" applyFont="1" applyBorder="1" applyAlignment="1">
      <alignment horizontal="left" vertical="top" wrapText="1"/>
    </xf>
    <xf numFmtId="0" fontId="26" fillId="0" borderId="1" xfId="0" applyFont="1" applyBorder="1" applyAlignment="1">
      <alignment horizontal="left" vertical="top" wrapText="1"/>
    </xf>
    <xf numFmtId="49" fontId="17" fillId="5" borderId="1" xfId="0" applyNumberFormat="1" applyFont="1" applyFill="1" applyBorder="1" applyAlignment="1">
      <alignment horizontal="right" vertical="top" wrapText="1"/>
    </xf>
    <xf numFmtId="0" fontId="15" fillId="0" borderId="1" xfId="0" applyFont="1" applyBorder="1" applyAlignment="1">
      <alignment horizontal="left" vertical="top" wrapText="1"/>
    </xf>
    <xf numFmtId="0" fontId="24" fillId="5" borderId="10" xfId="0" applyFont="1" applyFill="1" applyBorder="1" applyAlignment="1">
      <alignment horizontal="left" vertical="top" wrapText="1"/>
    </xf>
    <xf numFmtId="49" fontId="17" fillId="5" borderId="2" xfId="0" applyNumberFormat="1" applyFont="1" applyFill="1" applyBorder="1" applyAlignment="1">
      <alignment horizontal="right" vertical="top" wrapText="1"/>
    </xf>
    <xf numFmtId="49" fontId="17" fillId="5" borderId="10" xfId="0" applyNumberFormat="1" applyFont="1" applyFill="1" applyBorder="1" applyAlignment="1">
      <alignment horizontal="right" vertical="top" wrapText="1"/>
    </xf>
    <xf numFmtId="49" fontId="17" fillId="5" borderId="8" xfId="0" applyNumberFormat="1" applyFont="1" applyFill="1" applyBorder="1" applyAlignment="1">
      <alignment horizontal="right" vertical="top" wrapText="1"/>
    </xf>
    <xf numFmtId="0" fontId="26" fillId="5" borderId="0" xfId="0" applyFont="1" applyFill="1" applyAlignment="1">
      <alignment horizontal="right" vertical="top" wrapText="1"/>
    </xf>
    <xf numFmtId="0" fontId="15" fillId="5" borderId="17" xfId="0" applyFont="1" applyFill="1" applyBorder="1" applyAlignment="1">
      <alignment horizontal="right" vertical="center" wrapText="1"/>
    </xf>
    <xf numFmtId="0" fontId="25" fillId="0" borderId="0" xfId="0" applyFont="1" applyAlignment="1">
      <alignment horizontal="center" vertical="center" wrapText="1"/>
    </xf>
    <xf numFmtId="0" fontId="41" fillId="10" borderId="2" xfId="0" applyFont="1" applyFill="1" applyBorder="1" applyAlignment="1">
      <alignment horizontal="center" vertical="center" wrapText="1"/>
    </xf>
    <xf numFmtId="0" fontId="41" fillId="10" borderId="10" xfId="0" applyFont="1" applyFill="1" applyBorder="1" applyAlignment="1">
      <alignment horizontal="center" vertical="center" wrapText="1"/>
    </xf>
    <xf numFmtId="0" fontId="41" fillId="10" borderId="8" xfId="0" applyFont="1" applyFill="1" applyBorder="1" applyAlignment="1">
      <alignment horizontal="center" vertical="center" wrapText="1"/>
    </xf>
    <xf numFmtId="0" fontId="41" fillId="10" borderId="1" xfId="0" applyFont="1" applyFill="1" applyBorder="1" applyAlignment="1">
      <alignment horizontal="center" vertical="center" textRotation="90" wrapText="1"/>
    </xf>
    <xf numFmtId="49" fontId="24" fillId="0" borderId="2" xfId="0" quotePrefix="1" applyNumberFormat="1" applyFont="1" applyBorder="1" applyAlignment="1">
      <alignment horizontal="center" vertical="top" wrapText="1"/>
    </xf>
    <xf numFmtId="49" fontId="24" fillId="0" borderId="8" xfId="0" quotePrefix="1" applyNumberFormat="1" applyFont="1" applyBorder="1" applyAlignment="1">
      <alignment horizontal="center" vertical="top" wrapText="1"/>
    </xf>
    <xf numFmtId="0" fontId="24" fillId="0" borderId="2" xfId="0" applyFont="1" applyBorder="1" applyAlignment="1">
      <alignment horizontal="left" vertical="top" wrapText="1"/>
    </xf>
    <xf numFmtId="0" fontId="24" fillId="0" borderId="8" xfId="0" applyFont="1" applyBorder="1" applyAlignment="1">
      <alignment horizontal="left" vertical="top" wrapText="1"/>
    </xf>
    <xf numFmtId="0" fontId="24" fillId="0" borderId="2" xfId="0" applyFont="1" applyBorder="1" applyAlignment="1">
      <alignment horizontal="center" vertical="top" wrapText="1"/>
    </xf>
    <xf numFmtId="0" fontId="24" fillId="0" borderId="10" xfId="0" applyFont="1" applyBorder="1" applyAlignment="1">
      <alignment horizontal="center" vertical="top" wrapText="1"/>
    </xf>
    <xf numFmtId="0" fontId="24" fillId="0" borderId="8" xfId="0" applyFont="1" applyBorder="1" applyAlignment="1">
      <alignment horizontal="center" vertical="top" wrapText="1"/>
    </xf>
    <xf numFmtId="0" fontId="24" fillId="0" borderId="10" xfId="0" applyFont="1" applyBorder="1" applyAlignment="1">
      <alignment horizontal="left" vertical="top" wrapText="1"/>
    </xf>
    <xf numFmtId="0" fontId="41" fillId="10" borderId="1" xfId="0" applyFont="1" applyFill="1" applyBorder="1" applyAlignment="1">
      <alignment horizontal="center" vertical="center" wrapText="1"/>
    </xf>
    <xf numFmtId="49" fontId="24" fillId="0" borderId="2" xfId="0" applyNumberFormat="1" applyFont="1" applyBorder="1" applyAlignment="1">
      <alignment horizontal="center" vertical="top" wrapText="1"/>
    </xf>
    <xf numFmtId="49" fontId="24" fillId="0" borderId="8" xfId="0" applyNumberFormat="1" applyFont="1" applyBorder="1" applyAlignment="1">
      <alignment horizontal="center" vertical="top" wrapText="1"/>
    </xf>
    <xf numFmtId="49" fontId="25" fillId="6" borderId="1" xfId="0" applyNumberFormat="1" applyFont="1" applyFill="1" applyBorder="1" applyAlignment="1">
      <alignment horizontal="left" vertical="center" wrapText="1"/>
    </xf>
    <xf numFmtId="49" fontId="24" fillId="0" borderId="10" xfId="0" applyNumberFormat="1" applyFont="1" applyBorder="1" applyAlignment="1">
      <alignment horizontal="center" vertical="top" wrapText="1"/>
    </xf>
    <xf numFmtId="49" fontId="24" fillId="0" borderId="2" xfId="0" applyNumberFormat="1" applyFont="1" applyBorder="1" applyAlignment="1">
      <alignment horizontal="left" vertical="top" wrapText="1"/>
    </xf>
    <xf numFmtId="49" fontId="24" fillId="0" borderId="10" xfId="0" applyNumberFormat="1" applyFont="1" applyBorder="1" applyAlignment="1">
      <alignment horizontal="left" vertical="top" wrapText="1"/>
    </xf>
    <xf numFmtId="49" fontId="24" fillId="0" borderId="8" xfId="0" applyNumberFormat="1" applyFont="1" applyBorder="1" applyAlignment="1">
      <alignment horizontal="left" vertical="top" wrapText="1"/>
    </xf>
    <xf numFmtId="49" fontId="24" fillId="0" borderId="2" xfId="0" applyNumberFormat="1" applyFont="1" applyBorder="1" applyAlignment="1">
      <alignment horizontal="right" vertical="top" wrapText="1"/>
    </xf>
    <xf numFmtId="49" fontId="24" fillId="0" borderId="8" xfId="0" applyNumberFormat="1" applyFont="1" applyBorder="1" applyAlignment="1">
      <alignment horizontal="right" vertical="top" wrapText="1"/>
    </xf>
    <xf numFmtId="49" fontId="17" fillId="5" borderId="1" xfId="0" applyNumberFormat="1" applyFont="1" applyFill="1" applyBorder="1" applyAlignment="1">
      <alignment horizontal="center" vertical="top" wrapText="1"/>
    </xf>
    <xf numFmtId="49" fontId="26" fillId="13" borderId="6" xfId="4" applyNumberFormat="1" applyFont="1" applyFill="1" applyBorder="1" applyAlignment="1">
      <alignment horizontal="right" wrapText="1"/>
    </xf>
    <xf numFmtId="49" fontId="26" fillId="13" borderId="15" xfId="4" applyNumberFormat="1" applyFont="1" applyFill="1" applyBorder="1" applyAlignment="1">
      <alignment horizontal="right" wrapText="1"/>
    </xf>
    <xf numFmtId="49" fontId="26" fillId="13" borderId="9" xfId="4" applyNumberFormat="1" applyFont="1" applyFill="1" applyBorder="1" applyAlignment="1">
      <alignment horizontal="right" wrapText="1"/>
    </xf>
    <xf numFmtId="49" fontId="24" fillId="0" borderId="10" xfId="0" applyNumberFormat="1" applyFont="1" applyBorder="1" applyAlignment="1">
      <alignment horizontal="right" vertical="top" wrapText="1"/>
    </xf>
    <xf numFmtId="49" fontId="24" fillId="5" borderId="2" xfId="0" applyNumberFormat="1" applyFont="1" applyFill="1" applyBorder="1" applyAlignment="1">
      <alignment horizontal="left" vertical="top" wrapText="1"/>
    </xf>
    <xf numFmtId="49" fontId="24" fillId="5" borderId="8" xfId="0" applyNumberFormat="1" applyFont="1" applyFill="1" applyBorder="1" applyAlignment="1">
      <alignment horizontal="left" vertical="top" wrapText="1"/>
    </xf>
    <xf numFmtId="49" fontId="26" fillId="6" borderId="8" xfId="0" applyNumberFormat="1" applyFont="1" applyFill="1" applyBorder="1" applyAlignment="1">
      <alignment horizontal="right" vertical="top" wrapText="1"/>
    </xf>
    <xf numFmtId="49" fontId="1" fillId="5" borderId="1" xfId="0" applyNumberFormat="1" applyFont="1" applyFill="1" applyBorder="1" applyAlignment="1">
      <alignment horizontal="center" vertical="top" wrapText="1"/>
    </xf>
    <xf numFmtId="0" fontId="1" fillId="0" borderId="1" xfId="0" applyFont="1" applyBorder="1" applyAlignment="1">
      <alignment horizontal="right" vertical="top" wrapText="1"/>
    </xf>
    <xf numFmtId="49" fontId="6" fillId="0" borderId="1" xfId="0" applyNumberFormat="1" applyFont="1" applyBorder="1" applyAlignment="1">
      <alignment horizontal="left" vertical="top" wrapText="1"/>
    </xf>
    <xf numFmtId="0" fontId="13" fillId="0" borderId="1" xfId="0" applyFont="1" applyBorder="1" applyAlignment="1">
      <alignment horizontal="left" vertical="top" wrapText="1"/>
    </xf>
    <xf numFmtId="0" fontId="9" fillId="0" borderId="1" xfId="0" applyFont="1" applyBorder="1" applyAlignment="1">
      <alignment horizontal="left" vertical="top" wrapText="1"/>
    </xf>
    <xf numFmtId="0" fontId="6" fillId="0" borderId="1" xfId="0" applyFont="1" applyBorder="1" applyAlignment="1">
      <alignment horizontal="left" vertical="top" wrapText="1"/>
    </xf>
    <xf numFmtId="49" fontId="1" fillId="0" borderId="1" xfId="0" applyNumberFormat="1" applyFont="1" applyBorder="1" applyAlignment="1">
      <alignment horizontal="center" vertical="top" wrapText="1"/>
    </xf>
    <xf numFmtId="0" fontId="1" fillId="0" borderId="2" xfId="0" applyFont="1" applyBorder="1" applyAlignment="1">
      <alignment horizontal="right" vertical="top" wrapText="1"/>
    </xf>
    <xf numFmtId="0" fontId="1" fillId="0" borderId="10" xfId="0" applyFont="1" applyBorder="1" applyAlignment="1">
      <alignment horizontal="right" vertical="top" wrapText="1"/>
    </xf>
    <xf numFmtId="0" fontId="1" fillId="0" borderId="8" xfId="0" applyFont="1" applyBorder="1" applyAlignment="1">
      <alignment horizontal="right" vertical="top" wrapText="1"/>
    </xf>
    <xf numFmtId="1" fontId="1" fillId="0" borderId="1" xfId="0" applyNumberFormat="1" applyFont="1" applyBorder="1" applyAlignment="1">
      <alignment horizontal="right" vertical="top" wrapText="1"/>
    </xf>
    <xf numFmtId="0" fontId="1" fillId="5" borderId="2" xfId="0" applyFont="1" applyFill="1" applyBorder="1" applyAlignment="1">
      <alignment vertical="top" wrapText="1"/>
    </xf>
    <xf numFmtId="0" fontId="1" fillId="5" borderId="8" xfId="0" applyFont="1" applyFill="1" applyBorder="1" applyAlignment="1">
      <alignment vertical="top" wrapText="1"/>
    </xf>
    <xf numFmtId="0" fontId="1" fillId="0" borderId="1" xfId="0" applyFont="1" applyBorder="1" applyAlignment="1">
      <alignment horizontal="left" vertical="top" wrapText="1"/>
    </xf>
    <xf numFmtId="1" fontId="1" fillId="5" borderId="10" xfId="0" applyNumberFormat="1" applyFont="1" applyFill="1" applyBorder="1" applyAlignment="1">
      <alignment horizontal="right" vertical="top" wrapText="1"/>
    </xf>
    <xf numFmtId="49" fontId="6" fillId="5" borderId="8" xfId="0" applyNumberFormat="1" applyFont="1" applyFill="1" applyBorder="1" applyAlignment="1">
      <alignment horizontal="right" vertical="top" wrapText="1"/>
    </xf>
    <xf numFmtId="49" fontId="10" fillId="0" borderId="1" xfId="0" applyNumberFormat="1" applyFont="1" applyBorder="1" applyAlignment="1">
      <alignment horizontal="right" vertical="top" wrapText="1"/>
    </xf>
    <xf numFmtId="0" fontId="1" fillId="5" borderId="21" xfId="0" applyFont="1" applyFill="1" applyBorder="1" applyAlignment="1">
      <alignment horizontal="right" vertical="top" wrapText="1"/>
    </xf>
    <xf numFmtId="0" fontId="1" fillId="5" borderId="16" xfId="0" applyFont="1" applyFill="1" applyBorder="1" applyAlignment="1">
      <alignment horizontal="right" vertical="top" wrapText="1"/>
    </xf>
    <xf numFmtId="49" fontId="6" fillId="0" borderId="1" xfId="0" applyNumberFormat="1" applyFont="1" applyBorder="1" applyAlignment="1">
      <alignment horizontal="right" vertical="top" wrapText="1"/>
    </xf>
    <xf numFmtId="49" fontId="1" fillId="0" borderId="1" xfId="0" applyNumberFormat="1" applyFont="1" applyBorder="1" applyAlignment="1">
      <alignment horizontal="left" vertical="top" wrapText="1"/>
    </xf>
    <xf numFmtId="0" fontId="1" fillId="0" borderId="2" xfId="0" applyFont="1" applyBorder="1" applyAlignment="1">
      <alignment horizontal="left" vertical="top" wrapText="1"/>
    </xf>
    <xf numFmtId="0" fontId="1" fillId="0" borderId="10" xfId="0" applyFont="1" applyBorder="1" applyAlignment="1">
      <alignment horizontal="left" vertical="top" wrapText="1"/>
    </xf>
    <xf numFmtId="0" fontId="1" fillId="0" borderId="8" xfId="0" applyFont="1" applyBorder="1" applyAlignment="1">
      <alignment horizontal="left" vertical="top" wrapText="1"/>
    </xf>
    <xf numFmtId="49" fontId="1" fillId="0" borderId="10" xfId="0" applyNumberFormat="1" applyFont="1" applyBorder="1" applyAlignment="1">
      <alignment horizontal="center" vertical="top" wrapText="1"/>
    </xf>
    <xf numFmtId="49" fontId="4" fillId="7" borderId="1" xfId="0" applyNumberFormat="1" applyFont="1" applyFill="1" applyBorder="1" applyAlignment="1">
      <alignment horizontal="right" vertical="top" wrapText="1"/>
    </xf>
    <xf numFmtId="0" fontId="4" fillId="0" borderId="0" xfId="0" applyFont="1" applyAlignment="1">
      <alignment horizontal="center" vertical="center" wrapText="1"/>
    </xf>
    <xf numFmtId="0" fontId="35" fillId="5" borderId="8" xfId="0" applyFont="1" applyFill="1" applyBorder="1" applyAlignment="1">
      <alignment horizontal="left" vertical="top" wrapText="1"/>
    </xf>
    <xf numFmtId="49" fontId="1" fillId="0" borderId="1" xfId="0" applyNumberFormat="1" applyFont="1" applyBorder="1" applyAlignment="1">
      <alignment vertical="top" wrapText="1"/>
    </xf>
    <xf numFmtId="49" fontId="1" fillId="0" borderId="7" xfId="0" applyNumberFormat="1" applyFont="1" applyBorder="1" applyAlignment="1">
      <alignment horizontal="center" vertical="top" wrapText="1"/>
    </xf>
    <xf numFmtId="49" fontId="1" fillId="0" borderId="18" xfId="0" applyNumberFormat="1" applyFont="1" applyBorder="1" applyAlignment="1">
      <alignment horizontal="center" vertical="top" wrapText="1"/>
    </xf>
    <xf numFmtId="49" fontId="1" fillId="0" borderId="19" xfId="0" applyNumberFormat="1" applyFont="1" applyBorder="1" applyAlignment="1">
      <alignment horizontal="center" vertical="top" wrapText="1"/>
    </xf>
    <xf numFmtId="49" fontId="1" fillId="2" borderId="7" xfId="0" applyNumberFormat="1" applyFont="1" applyFill="1" applyBorder="1" applyAlignment="1">
      <alignment horizontal="center" vertical="top" wrapText="1"/>
    </xf>
    <xf numFmtId="49" fontId="1" fillId="5" borderId="18" xfId="0" applyNumberFormat="1" applyFont="1" applyFill="1" applyBorder="1" applyAlignment="1">
      <alignment horizontal="center" vertical="top" wrapText="1"/>
    </xf>
    <xf numFmtId="49" fontId="10" fillId="13" borderId="1" xfId="4" applyNumberFormat="1" applyFont="1" applyFill="1" applyBorder="1" applyAlignment="1">
      <alignment horizontal="right" wrapText="1"/>
    </xf>
    <xf numFmtId="49" fontId="1" fillId="0" borderId="7" xfId="0" applyNumberFormat="1" applyFont="1" applyBorder="1" applyAlignment="1">
      <alignment vertical="top" wrapText="1"/>
    </xf>
    <xf numFmtId="49" fontId="1" fillId="0" borderId="19" xfId="0" applyNumberFormat="1" applyFont="1" applyBorder="1" applyAlignment="1">
      <alignment vertical="top" wrapText="1"/>
    </xf>
    <xf numFmtId="0" fontId="10" fillId="0" borderId="1" xfId="0" applyFont="1" applyBorder="1" applyAlignment="1">
      <alignment horizontal="left" vertical="top" wrapText="1"/>
    </xf>
    <xf numFmtId="0" fontId="1" fillId="5" borderId="1" xfId="0" applyFont="1" applyFill="1" applyBorder="1" applyAlignment="1">
      <alignment horizontal="right" vertical="top" wrapText="1"/>
    </xf>
    <xf numFmtId="165" fontId="1" fillId="5" borderId="1" xfId="0" applyNumberFormat="1" applyFont="1" applyFill="1" applyBorder="1" applyAlignment="1">
      <alignment horizontal="left" vertical="top" wrapText="1"/>
    </xf>
    <xf numFmtId="49" fontId="1" fillId="0" borderId="18" xfId="0" applyNumberFormat="1" applyFont="1" applyBorder="1" applyAlignment="1">
      <alignment vertical="top" wrapText="1"/>
    </xf>
    <xf numFmtId="49" fontId="4" fillId="6" borderId="6" xfId="0" applyNumberFormat="1" applyFont="1" applyFill="1" applyBorder="1" applyAlignment="1">
      <alignment horizontal="left" vertical="center" wrapText="1"/>
    </xf>
    <xf numFmtId="49" fontId="4" fillId="6" borderId="15" xfId="0" applyNumberFormat="1" applyFont="1" applyFill="1" applyBorder="1" applyAlignment="1">
      <alignment horizontal="left" vertical="center" wrapText="1"/>
    </xf>
    <xf numFmtId="49" fontId="4" fillId="6" borderId="9" xfId="0" applyNumberFormat="1" applyFont="1" applyFill="1" applyBorder="1" applyAlignment="1">
      <alignment horizontal="left" vertical="center" wrapText="1"/>
    </xf>
    <xf numFmtId="0" fontId="6" fillId="0" borderId="1" xfId="0" applyFont="1" applyBorder="1" applyAlignment="1">
      <alignment horizontal="left" wrapText="1"/>
    </xf>
    <xf numFmtId="1" fontId="1" fillId="5" borderId="1" xfId="0" applyNumberFormat="1" applyFont="1" applyFill="1" applyBorder="1" applyAlignment="1">
      <alignment horizontal="right" vertical="top" wrapText="1"/>
    </xf>
    <xf numFmtId="0" fontId="53" fillId="5" borderId="2" xfId="0" applyFont="1" applyFill="1" applyBorder="1" applyAlignment="1">
      <alignment horizontal="left" vertical="top" wrapText="1"/>
    </xf>
    <xf numFmtId="0" fontId="53" fillId="5" borderId="10" xfId="0" applyFont="1" applyFill="1" applyBorder="1" applyAlignment="1">
      <alignment horizontal="left" vertical="top" wrapText="1"/>
    </xf>
    <xf numFmtId="0" fontId="53" fillId="5" borderId="8" xfId="0" applyFont="1" applyFill="1" applyBorder="1" applyAlignment="1">
      <alignment horizontal="left" vertical="top" wrapText="1"/>
    </xf>
    <xf numFmtId="0" fontId="1" fillId="0" borderId="1" xfId="0" applyFont="1" applyBorder="1" applyAlignment="1">
      <alignment vertical="top" wrapText="1"/>
    </xf>
    <xf numFmtId="1" fontId="1" fillId="0" borderId="1" xfId="0" applyNumberFormat="1" applyFont="1" applyBorder="1" applyAlignment="1">
      <alignment horizontal="center" vertical="top" wrapText="1"/>
    </xf>
    <xf numFmtId="0" fontId="6" fillId="0" borderId="0" xfId="0" applyFont="1" applyAlignment="1">
      <alignment horizontal="right" vertical="center"/>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vertical="top" wrapText="1"/>
    </xf>
    <xf numFmtId="49" fontId="24" fillId="0" borderId="1" xfId="0" applyNumberFormat="1" applyFont="1" applyBorder="1" applyAlignment="1">
      <alignment vertical="top" wrapText="1"/>
    </xf>
    <xf numFmtId="49" fontId="15" fillId="6" borderId="6" xfId="4" applyNumberFormat="1" applyFont="1" applyFill="1" applyBorder="1" applyAlignment="1">
      <alignment horizontal="right" wrapText="1"/>
    </xf>
    <xf numFmtId="49" fontId="15" fillId="6" borderId="15" xfId="4" applyNumberFormat="1" applyFont="1" applyFill="1" applyBorder="1" applyAlignment="1">
      <alignment horizontal="right" wrapText="1"/>
    </xf>
    <xf numFmtId="49" fontId="15" fillId="6" borderId="9" xfId="4" applyNumberFormat="1" applyFont="1" applyFill="1" applyBorder="1" applyAlignment="1">
      <alignment horizontal="right" wrapText="1"/>
    </xf>
    <xf numFmtId="49" fontId="15" fillId="13" borderId="6" xfId="4" applyNumberFormat="1" applyFont="1" applyFill="1" applyBorder="1" applyAlignment="1">
      <alignment horizontal="right" wrapText="1"/>
    </xf>
    <xf numFmtId="49" fontId="15" fillId="13" borderId="15" xfId="4" applyNumberFormat="1" applyFont="1" applyFill="1" applyBorder="1" applyAlignment="1">
      <alignment horizontal="right" wrapText="1"/>
    </xf>
    <xf numFmtId="49" fontId="15" fillId="13" borderId="9" xfId="4" applyNumberFormat="1" applyFont="1" applyFill="1" applyBorder="1" applyAlignment="1">
      <alignment horizontal="right" wrapText="1"/>
    </xf>
    <xf numFmtId="49" fontId="24" fillId="0" borderId="1" xfId="0" applyNumberFormat="1" applyFont="1" applyBorder="1" applyAlignment="1">
      <alignment horizontal="center" vertical="top" wrapText="1"/>
    </xf>
    <xf numFmtId="49" fontId="24" fillId="5" borderId="1" xfId="0" applyNumberFormat="1" applyFont="1" applyFill="1" applyBorder="1" applyAlignment="1">
      <alignment horizontal="center" vertical="top"/>
    </xf>
    <xf numFmtId="49" fontId="15" fillId="2" borderId="16" xfId="0" applyNumberFormat="1" applyFont="1" applyFill="1" applyBorder="1" applyAlignment="1">
      <alignment horizontal="right" vertical="top" wrapText="1"/>
    </xf>
    <xf numFmtId="49" fontId="15" fillId="2" borderId="17" xfId="0" applyNumberFormat="1" applyFont="1" applyFill="1" applyBorder="1" applyAlignment="1">
      <alignment horizontal="right" vertical="top" wrapText="1"/>
    </xf>
    <xf numFmtId="49" fontId="15" fillId="2" borderId="11" xfId="0" applyNumberFormat="1" applyFont="1" applyFill="1" applyBorder="1" applyAlignment="1">
      <alignment horizontal="right" vertical="top" wrapText="1"/>
    </xf>
    <xf numFmtId="166" fontId="24" fillId="0" borderId="2" xfId="0" applyNumberFormat="1" applyFont="1" applyBorder="1" applyAlignment="1">
      <alignment horizontal="right" vertical="top" wrapText="1"/>
    </xf>
    <xf numFmtId="166" fontId="24" fillId="0" borderId="10" xfId="0" applyNumberFormat="1" applyFont="1" applyBorder="1" applyAlignment="1">
      <alignment horizontal="right" vertical="top" wrapText="1"/>
    </xf>
    <xf numFmtId="166" fontId="24" fillId="0" borderId="8" xfId="0" applyNumberFormat="1" applyFont="1" applyBorder="1" applyAlignment="1">
      <alignment horizontal="right" vertical="top" wrapText="1"/>
    </xf>
    <xf numFmtId="0" fontId="24" fillId="5" borderId="1" xfId="0" applyFont="1" applyFill="1" applyBorder="1" applyAlignment="1">
      <alignment vertical="top" wrapText="1"/>
    </xf>
    <xf numFmtId="49" fontId="17" fillId="0" borderId="10" xfId="0" applyNumberFormat="1" applyFont="1" applyBorder="1" applyAlignment="1">
      <alignment horizontal="center" vertical="top" wrapText="1"/>
    </xf>
    <xf numFmtId="49" fontId="17" fillId="0" borderId="1" xfId="0" applyNumberFormat="1" applyFont="1" applyBorder="1" applyAlignment="1">
      <alignment horizontal="center" vertical="top" wrapText="1"/>
    </xf>
    <xf numFmtId="166" fontId="24" fillId="5" borderId="10" xfId="0" applyNumberFormat="1" applyFont="1" applyFill="1" applyBorder="1" applyAlignment="1">
      <alignment horizontal="right" vertical="top" wrapText="1"/>
    </xf>
    <xf numFmtId="49" fontId="26" fillId="0" borderId="1" xfId="0" applyNumberFormat="1" applyFont="1" applyBorder="1" applyAlignment="1">
      <alignment horizontal="right" vertical="top" wrapText="1"/>
    </xf>
    <xf numFmtId="166" fontId="1" fillId="5" borderId="2" xfId="0" applyNumberFormat="1" applyFont="1" applyFill="1" applyBorder="1" applyAlignment="1">
      <alignment horizontal="right" vertical="top" wrapText="1"/>
    </xf>
    <xf numFmtId="166" fontId="1" fillId="5" borderId="10" xfId="0" applyNumberFormat="1" applyFont="1" applyFill="1" applyBorder="1" applyAlignment="1">
      <alignment horizontal="right" vertical="top" wrapText="1"/>
    </xf>
    <xf numFmtId="166" fontId="1" fillId="0" borderId="2" xfId="0" applyNumberFormat="1" applyFont="1" applyBorder="1" applyAlignment="1">
      <alignment horizontal="right" vertical="top" wrapText="1"/>
    </xf>
    <xf numFmtId="166" fontId="1" fillId="0" borderId="10" xfId="0" applyNumberFormat="1" applyFont="1" applyBorder="1" applyAlignment="1">
      <alignment horizontal="right" vertical="top" wrapText="1"/>
    </xf>
    <xf numFmtId="166" fontId="1" fillId="0" borderId="8" xfId="0" applyNumberFormat="1" applyFont="1" applyBorder="1" applyAlignment="1">
      <alignment horizontal="right" vertical="top" wrapText="1"/>
    </xf>
    <xf numFmtId="0" fontId="30" fillId="5" borderId="1" xfId="0" applyFont="1" applyFill="1" applyBorder="1" applyAlignment="1">
      <alignment horizontal="center" vertical="top" wrapText="1"/>
    </xf>
    <xf numFmtId="0" fontId="30" fillId="5" borderId="1" xfId="0" applyFont="1" applyFill="1" applyBorder="1" applyAlignment="1">
      <alignment horizontal="left" vertical="top" wrapText="1"/>
    </xf>
    <xf numFmtId="0" fontId="27" fillId="5" borderId="1" xfId="0" applyFont="1" applyFill="1" applyBorder="1" applyAlignment="1">
      <alignment horizontal="left" vertical="top" wrapText="1"/>
    </xf>
    <xf numFmtId="49" fontId="24" fillId="5" borderId="10" xfId="0" applyNumberFormat="1" applyFont="1" applyFill="1" applyBorder="1" applyAlignment="1">
      <alignment horizontal="left" vertical="top" wrapText="1"/>
    </xf>
    <xf numFmtId="49" fontId="25" fillId="6" borderId="1" xfId="0" applyNumberFormat="1" applyFont="1" applyFill="1" applyBorder="1" applyAlignment="1">
      <alignment horizontal="right" vertical="top" wrapText="1"/>
    </xf>
    <xf numFmtId="49" fontId="15" fillId="0" borderId="6" xfId="0" applyNumberFormat="1" applyFont="1" applyBorder="1" applyAlignment="1">
      <alignment horizontal="left" vertical="top" wrapText="1"/>
    </xf>
    <xf numFmtId="49" fontId="15" fillId="0" borderId="15" xfId="0" applyNumberFormat="1" applyFont="1" applyBorder="1" applyAlignment="1">
      <alignment horizontal="left" vertical="top" wrapText="1"/>
    </xf>
    <xf numFmtId="49" fontId="15" fillId="0" borderId="9" xfId="0" applyNumberFormat="1" applyFont="1" applyBorder="1" applyAlignment="1">
      <alignment horizontal="left" vertical="top" wrapText="1"/>
    </xf>
    <xf numFmtId="49" fontId="24" fillId="0" borderId="1" xfId="0" applyNumberFormat="1" applyFont="1" applyBorder="1" applyAlignment="1">
      <alignment horizontal="center" vertical="top"/>
    </xf>
    <xf numFmtId="0" fontId="4" fillId="0" borderId="0" xfId="0" applyFont="1" applyAlignment="1">
      <alignment horizontal="center" vertical="top" wrapText="1"/>
    </xf>
    <xf numFmtId="49" fontId="24" fillId="0" borderId="1" xfId="0" applyNumberFormat="1" applyFont="1" applyBorder="1" applyAlignment="1">
      <alignment horizontal="left" vertical="top" wrapText="1"/>
    </xf>
    <xf numFmtId="49" fontId="7" fillId="0" borderId="1" xfId="0" applyNumberFormat="1" applyFont="1" applyBorder="1" applyAlignment="1">
      <alignment horizontal="center" vertical="top" wrapText="1"/>
    </xf>
    <xf numFmtId="49" fontId="8" fillId="5" borderId="1" xfId="0" applyNumberFormat="1" applyFont="1" applyFill="1" applyBorder="1" applyAlignment="1">
      <alignment horizontal="left" vertical="top" wrapText="1"/>
    </xf>
    <xf numFmtId="49" fontId="2" fillId="5" borderId="2" xfId="0" applyNumberFormat="1" applyFont="1" applyFill="1" applyBorder="1" applyAlignment="1">
      <alignment horizontal="center" vertical="top" wrapText="1"/>
    </xf>
    <xf numFmtId="49" fontId="2" fillId="5" borderId="8" xfId="0" applyNumberFormat="1" applyFont="1" applyFill="1" applyBorder="1" applyAlignment="1">
      <alignment horizontal="center" vertical="top" wrapText="1"/>
    </xf>
    <xf numFmtId="49" fontId="6" fillId="5" borderId="1" xfId="0" applyNumberFormat="1" applyFont="1" applyFill="1" applyBorder="1" applyAlignment="1">
      <alignment horizontal="left" vertical="top" wrapText="1"/>
    </xf>
    <xf numFmtId="49" fontId="2" fillId="5" borderId="1" xfId="0" applyNumberFormat="1" applyFont="1" applyFill="1" applyBorder="1" applyAlignment="1">
      <alignment horizontal="center" vertical="top" wrapText="1"/>
    </xf>
    <xf numFmtId="49" fontId="8" fillId="5" borderId="1" xfId="0" applyNumberFormat="1" applyFont="1" applyFill="1" applyBorder="1" applyAlignment="1">
      <alignment horizontal="center" vertical="top" wrapText="1"/>
    </xf>
    <xf numFmtId="0" fontId="8" fillId="0" borderId="2" xfId="0" applyFont="1" applyBorder="1" applyAlignment="1">
      <alignment horizontal="left" vertical="top" wrapText="1"/>
    </xf>
    <xf numFmtId="0" fontId="8" fillId="0" borderId="8" xfId="0" applyFont="1" applyBorder="1" applyAlignment="1">
      <alignment horizontal="left" vertical="top" wrapText="1"/>
    </xf>
    <xf numFmtId="49" fontId="7" fillId="0" borderId="2" xfId="0" applyNumberFormat="1" applyFont="1" applyBorder="1" applyAlignment="1">
      <alignment horizontal="center" vertical="top" wrapText="1"/>
    </xf>
    <xf numFmtId="49" fontId="7" fillId="0" borderId="8" xfId="0" applyNumberFormat="1" applyFont="1" applyBorder="1" applyAlignment="1">
      <alignment horizontal="center" vertical="top" wrapText="1"/>
    </xf>
    <xf numFmtId="49" fontId="8" fillId="0" borderId="2" xfId="0" applyNumberFormat="1" applyFont="1" applyBorder="1" applyAlignment="1">
      <alignment horizontal="center" vertical="top" wrapText="1"/>
    </xf>
    <xf numFmtId="49" fontId="8" fillId="0" borderId="8" xfId="0" applyNumberFormat="1" applyFont="1" applyBorder="1" applyAlignment="1">
      <alignment horizontal="center" vertical="top" wrapText="1"/>
    </xf>
    <xf numFmtId="49" fontId="1" fillId="0" borderId="6" xfId="4" applyNumberFormat="1" applyFont="1" applyBorder="1" applyAlignment="1">
      <alignment horizontal="left" wrapText="1"/>
    </xf>
    <xf numFmtId="49" fontId="1" fillId="0" borderId="15" xfId="4" applyNumberFormat="1" applyFont="1" applyBorder="1" applyAlignment="1">
      <alignment horizontal="left" wrapText="1"/>
    </xf>
    <xf numFmtId="49" fontId="1" fillId="0" borderId="9" xfId="4" applyNumberFormat="1" applyFont="1" applyBorder="1" applyAlignment="1">
      <alignment horizontal="left" wrapText="1"/>
    </xf>
    <xf numFmtId="49" fontId="10" fillId="8" borderId="6" xfId="4" applyNumberFormat="1" applyFont="1" applyFill="1" applyBorder="1" applyAlignment="1">
      <alignment horizontal="right" wrapText="1"/>
    </xf>
    <xf numFmtId="49" fontId="10" fillId="8" borderId="15" xfId="4" applyNumberFormat="1" applyFont="1" applyFill="1" applyBorder="1" applyAlignment="1">
      <alignment horizontal="right" wrapText="1"/>
    </xf>
    <xf numFmtId="49" fontId="10" fillId="8" borderId="9" xfId="4" applyNumberFormat="1" applyFont="1" applyFill="1" applyBorder="1" applyAlignment="1">
      <alignment horizontal="right" wrapText="1"/>
    </xf>
    <xf numFmtId="0" fontId="6" fillId="0" borderId="17" xfId="0" applyFont="1" applyBorder="1" applyAlignment="1">
      <alignment horizontal="right" vertical="center" wrapText="1"/>
    </xf>
    <xf numFmtId="0" fontId="4" fillId="5" borderId="0" xfId="0" applyFont="1" applyFill="1" applyAlignment="1">
      <alignment horizontal="center" vertical="top" wrapText="1"/>
    </xf>
    <xf numFmtId="49" fontId="10" fillId="0" borderId="1" xfId="0" applyNumberFormat="1" applyFont="1" applyBorder="1" applyAlignment="1">
      <alignment horizontal="left" vertical="top" wrapText="1"/>
    </xf>
    <xf numFmtId="49" fontId="3" fillId="10" borderId="1" xfId="0" applyNumberFormat="1" applyFont="1" applyFill="1" applyBorder="1" applyAlignment="1">
      <alignment horizontal="center" vertical="center" textRotation="90" wrapText="1"/>
    </xf>
    <xf numFmtId="0" fontId="1" fillId="9" borderId="1" xfId="0" applyFont="1" applyFill="1" applyBorder="1" applyAlignment="1">
      <alignment vertical="top" wrapText="1"/>
    </xf>
    <xf numFmtId="49" fontId="10" fillId="5" borderId="1" xfId="0" applyNumberFormat="1" applyFont="1" applyFill="1" applyBorder="1" applyAlignment="1">
      <alignment horizontal="left" vertical="top" wrapText="1"/>
    </xf>
    <xf numFmtId="49" fontId="2" fillId="9" borderId="1" xfId="0" applyNumberFormat="1" applyFont="1" applyFill="1" applyBorder="1" applyAlignment="1">
      <alignment horizontal="center" vertical="top" wrapText="1"/>
    </xf>
    <xf numFmtId="49" fontId="2" fillId="5" borderId="10" xfId="0" applyNumberFormat="1" applyFont="1" applyFill="1" applyBorder="1" applyAlignment="1">
      <alignment horizontal="center" vertical="top" wrapText="1"/>
    </xf>
    <xf numFmtId="49" fontId="1" fillId="9" borderId="1" xfId="0" applyNumberFormat="1" applyFont="1" applyFill="1" applyBorder="1" applyAlignment="1">
      <alignment horizontal="left" vertical="top" wrapText="1"/>
    </xf>
    <xf numFmtId="49" fontId="8" fillId="0" borderId="1" xfId="0" applyNumberFormat="1" applyFont="1" applyBorder="1" applyAlignment="1">
      <alignment horizontal="left" vertical="top" wrapText="1"/>
    </xf>
    <xf numFmtId="0" fontId="8" fillId="5" borderId="1" xfId="0" applyFont="1" applyFill="1" applyBorder="1" applyAlignment="1">
      <alignment horizontal="left" vertical="top" wrapText="1"/>
    </xf>
    <xf numFmtId="49" fontId="7" fillId="5" borderId="1" xfId="0" applyNumberFormat="1" applyFont="1" applyFill="1" applyBorder="1" applyAlignment="1">
      <alignment horizontal="center" vertical="top" wrapText="1"/>
    </xf>
    <xf numFmtId="49" fontId="1" fillId="9" borderId="1" xfId="0" applyNumberFormat="1" applyFont="1" applyFill="1" applyBorder="1" applyAlignment="1">
      <alignment horizontal="center" vertical="top" wrapText="1"/>
    </xf>
    <xf numFmtId="49" fontId="4" fillId="8" borderId="1" xfId="0" applyNumberFormat="1" applyFont="1" applyFill="1" applyBorder="1" applyAlignment="1">
      <alignment horizontal="right" vertical="top" wrapText="1"/>
    </xf>
    <xf numFmtId="49" fontId="8" fillId="0" borderId="1" xfId="0" applyNumberFormat="1" applyFont="1" applyBorder="1" applyAlignment="1">
      <alignment horizontal="center" vertical="top" wrapText="1"/>
    </xf>
    <xf numFmtId="49" fontId="10" fillId="14" borderId="6" xfId="4" applyNumberFormat="1" applyFont="1" applyFill="1" applyBorder="1" applyAlignment="1">
      <alignment horizontal="right" wrapText="1"/>
    </xf>
    <xf numFmtId="49" fontId="10" fillId="14" borderId="15" xfId="4" applyNumberFormat="1" applyFont="1" applyFill="1" applyBorder="1" applyAlignment="1">
      <alignment horizontal="right" wrapText="1"/>
    </xf>
    <xf numFmtId="49" fontId="10" fillId="14" borderId="9" xfId="4" applyNumberFormat="1" applyFont="1" applyFill="1" applyBorder="1" applyAlignment="1">
      <alignment horizontal="right" wrapText="1"/>
    </xf>
    <xf numFmtId="49" fontId="6" fillId="2" borderId="6" xfId="0" applyNumberFormat="1" applyFont="1" applyFill="1" applyBorder="1" applyAlignment="1">
      <alignment horizontal="right" vertical="top" wrapText="1"/>
    </xf>
    <xf numFmtId="49" fontId="6" fillId="2" borderId="15" xfId="0" applyNumberFormat="1" applyFont="1" applyFill="1" applyBorder="1" applyAlignment="1">
      <alignment horizontal="right" vertical="top" wrapText="1"/>
    </xf>
    <xf numFmtId="49" fontId="6" fillId="2" borderId="9" xfId="0" applyNumberFormat="1" applyFont="1" applyFill="1" applyBorder="1" applyAlignment="1">
      <alignment horizontal="right" vertical="top" wrapText="1"/>
    </xf>
    <xf numFmtId="0" fontId="5" fillId="5" borderId="2" xfId="0" applyFont="1" applyFill="1" applyBorder="1" applyAlignment="1">
      <alignment horizontal="center" vertical="top" wrapText="1"/>
    </xf>
    <xf numFmtId="0" fontId="5" fillId="5" borderId="10" xfId="0" applyFont="1" applyFill="1" applyBorder="1" applyAlignment="1">
      <alignment horizontal="center" vertical="top" wrapText="1"/>
    </xf>
    <xf numFmtId="0" fontId="5" fillId="5" borderId="8" xfId="0" applyFont="1" applyFill="1" applyBorder="1" applyAlignment="1">
      <alignment horizontal="center" vertical="top" wrapText="1"/>
    </xf>
    <xf numFmtId="49" fontId="10" fillId="5" borderId="6" xfId="0" applyNumberFormat="1" applyFont="1" applyFill="1" applyBorder="1" applyAlignment="1">
      <alignment horizontal="right" vertical="top" wrapText="1"/>
    </xf>
    <xf numFmtId="49" fontId="10" fillId="5" borderId="15" xfId="0" applyNumberFormat="1" applyFont="1" applyFill="1" applyBorder="1" applyAlignment="1">
      <alignment horizontal="right" vertical="top" wrapText="1"/>
    </xf>
    <xf numFmtId="49" fontId="10" fillId="5" borderId="9" xfId="0" applyNumberFormat="1" applyFont="1" applyFill="1" applyBorder="1" applyAlignment="1">
      <alignment horizontal="right" vertical="top" wrapText="1"/>
    </xf>
    <xf numFmtId="0" fontId="1" fillId="9" borderId="1" xfId="0" applyFont="1" applyFill="1" applyBorder="1" applyAlignment="1">
      <alignment horizontal="center" vertical="top" wrapText="1"/>
    </xf>
    <xf numFmtId="49" fontId="8" fillId="5" borderId="2" xfId="0" applyNumberFormat="1" applyFont="1" applyFill="1" applyBorder="1" applyAlignment="1">
      <alignment horizontal="left" vertical="top" wrapText="1"/>
    </xf>
    <xf numFmtId="49" fontId="8" fillId="5" borderId="8" xfId="0" applyNumberFormat="1" applyFont="1" applyFill="1" applyBorder="1" applyAlignment="1">
      <alignment horizontal="left" vertical="top" wrapText="1"/>
    </xf>
    <xf numFmtId="49" fontId="8" fillId="5" borderId="2" xfId="0" applyNumberFormat="1" applyFont="1" applyFill="1" applyBorder="1" applyAlignment="1">
      <alignment horizontal="center" vertical="top" wrapText="1"/>
    </xf>
    <xf numFmtId="49" fontId="8" fillId="5" borderId="8" xfId="0" applyNumberFormat="1" applyFont="1" applyFill="1" applyBorder="1" applyAlignment="1">
      <alignment horizontal="center" vertical="top" wrapText="1"/>
    </xf>
    <xf numFmtId="0" fontId="53" fillId="5" borderId="2" xfId="0" applyFont="1" applyFill="1" applyBorder="1" applyAlignment="1">
      <alignment horizontal="center" vertical="top" wrapText="1"/>
    </xf>
    <xf numFmtId="0" fontId="53" fillId="5" borderId="8" xfId="0" applyFont="1" applyFill="1" applyBorder="1" applyAlignment="1">
      <alignment horizontal="center" vertical="top" wrapText="1"/>
    </xf>
    <xf numFmtId="0" fontId="8" fillId="0" borderId="1" xfId="0" applyFont="1" applyBorder="1" applyAlignment="1">
      <alignment horizontal="left" vertical="top" wrapText="1"/>
    </xf>
    <xf numFmtId="0" fontId="24" fillId="0" borderId="1" xfId="0" applyFont="1" applyBorder="1" applyAlignment="1">
      <alignment horizontal="center" vertical="top" wrapText="1"/>
    </xf>
    <xf numFmtId="49" fontId="24" fillId="0" borderId="1" xfId="4" applyNumberFormat="1" applyFont="1" applyBorder="1" applyAlignment="1">
      <alignment horizontal="left" vertical="top" wrapText="1"/>
    </xf>
    <xf numFmtId="49" fontId="26" fillId="6" borderId="1" xfId="4" applyNumberFormat="1" applyFont="1" applyFill="1" applyBorder="1" applyAlignment="1">
      <alignment horizontal="right" vertical="top" wrapText="1"/>
    </xf>
    <xf numFmtId="49" fontId="26" fillId="13" borderId="1" xfId="4" applyNumberFormat="1" applyFont="1" applyFill="1" applyBorder="1" applyAlignment="1">
      <alignment horizontal="right" vertical="top" wrapText="1"/>
    </xf>
    <xf numFmtId="49" fontId="15" fillId="5" borderId="1" xfId="0" applyNumberFormat="1" applyFont="1" applyFill="1" applyBorder="1" applyAlignment="1">
      <alignment horizontal="right" vertical="top" wrapText="1"/>
    </xf>
    <xf numFmtId="0" fontId="24" fillId="0" borderId="1" xfId="0" applyFont="1" applyBorder="1" applyAlignment="1">
      <alignment horizontal="left" vertical="top" wrapText="1"/>
    </xf>
    <xf numFmtId="49" fontId="24" fillId="5" borderId="10" xfId="0" applyNumberFormat="1" applyFont="1" applyFill="1" applyBorder="1" applyAlignment="1">
      <alignment horizontal="center" vertical="top" wrapText="1"/>
    </xf>
    <xf numFmtId="0" fontId="26" fillId="0" borderId="1" xfId="0" applyFont="1" applyBorder="1" applyAlignment="1">
      <alignment vertical="top" wrapText="1"/>
    </xf>
    <xf numFmtId="0" fontId="26" fillId="0" borderId="6" xfId="0" applyFont="1" applyBorder="1" applyAlignment="1">
      <alignment horizontal="left" vertical="top" wrapText="1"/>
    </xf>
    <xf numFmtId="0" fontId="26" fillId="0" borderId="15" xfId="0" applyFont="1" applyBorder="1" applyAlignment="1">
      <alignment horizontal="left" vertical="top" wrapText="1"/>
    </xf>
    <xf numFmtId="0" fontId="26" fillId="0" borderId="9" xfId="0" applyFont="1" applyBorder="1" applyAlignment="1">
      <alignment horizontal="left" vertical="top" wrapText="1"/>
    </xf>
    <xf numFmtId="0" fontId="15" fillId="0" borderId="0" xfId="0" applyFont="1" applyAlignment="1">
      <alignment horizontal="right" vertical="top" wrapText="1"/>
    </xf>
    <xf numFmtId="49" fontId="26" fillId="0" borderId="1" xfId="0" applyNumberFormat="1" applyFont="1" applyBorder="1" applyAlignment="1">
      <alignment vertical="top"/>
    </xf>
    <xf numFmtId="3" fontId="24" fillId="0" borderId="1" xfId="0" applyNumberFormat="1" applyFont="1" applyBorder="1" applyAlignment="1">
      <alignment horizontal="left" vertical="top" wrapText="1"/>
    </xf>
    <xf numFmtId="165" fontId="24" fillId="5" borderId="2" xfId="0" applyNumberFormat="1" applyFont="1" applyFill="1" applyBorder="1" applyAlignment="1">
      <alignment horizontal="left" vertical="top" wrapText="1"/>
    </xf>
    <xf numFmtId="165" fontId="24" fillId="5" borderId="10" xfId="0" applyNumberFormat="1" applyFont="1" applyFill="1" applyBorder="1" applyAlignment="1">
      <alignment horizontal="left" vertical="top" wrapText="1"/>
    </xf>
    <xf numFmtId="165" fontId="24" fillId="5" borderId="8" xfId="0" applyNumberFormat="1" applyFont="1" applyFill="1" applyBorder="1" applyAlignment="1">
      <alignment horizontal="left" vertical="top" wrapText="1"/>
    </xf>
    <xf numFmtId="49" fontId="17" fillId="0" borderId="1" xfId="0" applyNumberFormat="1" applyFont="1" applyBorder="1" applyAlignment="1">
      <alignment horizontal="right" vertical="top" wrapText="1"/>
    </xf>
    <xf numFmtId="49" fontId="26" fillId="0" borderId="6" xfId="0" applyNumberFormat="1" applyFont="1" applyBorder="1" applyAlignment="1">
      <alignment horizontal="left" vertical="top"/>
    </xf>
    <xf numFmtId="49" fontId="26" fillId="0" borderId="15" xfId="0" applyNumberFormat="1" applyFont="1" applyBorder="1" applyAlignment="1">
      <alignment horizontal="left" vertical="top"/>
    </xf>
    <xf numFmtId="49" fontId="26" fillId="0" borderId="9" xfId="0" applyNumberFormat="1" applyFont="1" applyBorder="1" applyAlignment="1">
      <alignment horizontal="left" vertical="top"/>
    </xf>
    <xf numFmtId="0" fontId="35" fillId="5" borderId="2" xfId="0" applyFont="1" applyFill="1" applyBorder="1" applyAlignment="1">
      <alignment horizontal="left" vertical="top" wrapText="1"/>
    </xf>
    <xf numFmtId="0" fontId="35" fillId="5" borderId="10" xfId="0" applyFont="1" applyFill="1" applyBorder="1" applyAlignment="1">
      <alignment horizontal="left" vertical="top" wrapText="1"/>
    </xf>
    <xf numFmtId="0" fontId="15" fillId="0" borderId="1" xfId="4" applyFont="1" applyBorder="1" applyAlignment="1">
      <alignment horizontal="right" vertical="top" wrapText="1"/>
    </xf>
    <xf numFmtId="0" fontId="24" fillId="0" borderId="1" xfId="0" applyFont="1" applyBorder="1" applyAlignment="1">
      <alignment vertical="top" wrapText="1"/>
    </xf>
    <xf numFmtId="0" fontId="24" fillId="0" borderId="1" xfId="4" applyFont="1" applyBorder="1" applyAlignment="1">
      <alignment vertical="top" wrapText="1"/>
    </xf>
    <xf numFmtId="166" fontId="24" fillId="0" borderId="1" xfId="4" applyNumberFormat="1" applyFont="1" applyBorder="1" applyAlignment="1">
      <alignment horizontal="right" vertical="top" wrapText="1"/>
    </xf>
    <xf numFmtId="0" fontId="25" fillId="0" borderId="0" xfId="4" applyFont="1" applyAlignment="1">
      <alignment horizontal="center" vertical="top" wrapText="1"/>
    </xf>
    <xf numFmtId="3" fontId="53" fillId="0" borderId="1" xfId="0" applyNumberFormat="1" applyFont="1" applyBorder="1" applyAlignment="1">
      <alignment horizontal="center" vertical="top" wrapText="1"/>
    </xf>
    <xf numFmtId="0" fontId="53" fillId="0" borderId="1" xfId="0" applyFont="1" applyBorder="1" applyAlignment="1">
      <alignment horizontal="center" vertical="top" wrapText="1"/>
    </xf>
    <xf numFmtId="0" fontId="15" fillId="0" borderId="6" xfId="4" applyFont="1" applyBorder="1" applyAlignment="1">
      <alignment horizontal="left" vertical="top" wrapText="1"/>
    </xf>
    <xf numFmtId="0" fontId="15" fillId="0" borderId="15" xfId="4" applyFont="1" applyBorder="1" applyAlignment="1">
      <alignment horizontal="left" vertical="top" wrapText="1"/>
    </xf>
    <xf numFmtId="0" fontId="15" fillId="0" borderId="9" xfId="4" applyFont="1" applyBorder="1" applyAlignment="1">
      <alignment horizontal="left" vertical="top" wrapText="1"/>
    </xf>
    <xf numFmtId="49" fontId="25" fillId="6" borderId="6" xfId="0" applyNumberFormat="1" applyFont="1" applyFill="1" applyBorder="1" applyAlignment="1">
      <alignment horizontal="left" vertical="center" wrapText="1"/>
    </xf>
    <xf numFmtId="49" fontId="25" fillId="6" borderId="15" xfId="0" applyNumberFormat="1" applyFont="1" applyFill="1" applyBorder="1" applyAlignment="1">
      <alignment horizontal="left" vertical="center" wrapText="1"/>
    </xf>
    <xf numFmtId="49" fontId="25" fillId="6" borderId="9" xfId="0" applyNumberFormat="1" applyFont="1" applyFill="1" applyBorder="1" applyAlignment="1">
      <alignment horizontal="left" vertical="center" wrapText="1"/>
    </xf>
    <xf numFmtId="166" fontId="1" fillId="0" borderId="1" xfId="4" applyNumberFormat="1" applyFont="1" applyBorder="1" applyAlignment="1">
      <alignment horizontal="right" vertical="top" wrapText="1"/>
    </xf>
    <xf numFmtId="0" fontId="15" fillId="5" borderId="0" xfId="0" applyFont="1" applyFill="1" applyAlignment="1">
      <alignment horizontal="right" vertical="top" wrapText="1"/>
    </xf>
    <xf numFmtId="0" fontId="25" fillId="5" borderId="0" xfId="0" applyFont="1" applyFill="1" applyAlignment="1">
      <alignment horizontal="center" vertical="top" wrapText="1"/>
    </xf>
    <xf numFmtId="0" fontId="15" fillId="0" borderId="1" xfId="0" applyFont="1" applyBorder="1" applyAlignment="1">
      <alignment horizontal="left" wrapText="1"/>
    </xf>
    <xf numFmtId="0" fontId="30" fillId="5" borderId="2" xfId="0" applyFont="1" applyFill="1" applyBorder="1" applyAlignment="1">
      <alignment horizontal="left" vertical="top" wrapText="1"/>
    </xf>
    <xf numFmtId="0" fontId="30" fillId="5" borderId="8" xfId="0" applyFont="1" applyFill="1" applyBorder="1" applyAlignment="1">
      <alignment horizontal="left" vertical="top" wrapText="1"/>
    </xf>
    <xf numFmtId="0" fontId="30" fillId="5" borderId="2" xfId="0" applyFont="1" applyFill="1" applyBorder="1" applyAlignment="1">
      <alignment horizontal="center" vertical="top" wrapText="1"/>
    </xf>
    <xf numFmtId="0" fontId="30" fillId="5" borderId="8" xfId="0" applyFont="1" applyFill="1" applyBorder="1" applyAlignment="1">
      <alignment horizontal="center" vertical="top" wrapText="1"/>
    </xf>
    <xf numFmtId="49" fontId="24" fillId="0" borderId="6" xfId="4" applyNumberFormat="1" applyFont="1" applyBorder="1" applyAlignment="1">
      <alignment horizontal="left" vertical="top" wrapText="1"/>
    </xf>
    <xf numFmtId="49" fontId="24" fillId="0" borderId="15" xfId="4" applyNumberFormat="1" applyFont="1" applyBorder="1" applyAlignment="1">
      <alignment horizontal="left" vertical="top" wrapText="1"/>
    </xf>
    <xf numFmtId="49" fontId="24" fillId="0" borderId="9" xfId="4" applyNumberFormat="1" applyFont="1" applyBorder="1" applyAlignment="1">
      <alignment horizontal="left" vertical="top" wrapText="1"/>
    </xf>
    <xf numFmtId="49" fontId="26" fillId="6" borderId="6" xfId="4" applyNumberFormat="1" applyFont="1" applyFill="1" applyBorder="1" applyAlignment="1">
      <alignment horizontal="right" vertical="top" wrapText="1"/>
    </xf>
    <xf numFmtId="49" fontId="26" fillId="6" borderId="15" xfId="4" applyNumberFormat="1" applyFont="1" applyFill="1" applyBorder="1" applyAlignment="1">
      <alignment horizontal="right" vertical="top" wrapText="1"/>
    </xf>
    <xf numFmtId="49" fontId="26" fillId="6" borderId="9" xfId="4" applyNumberFormat="1" applyFont="1" applyFill="1" applyBorder="1" applyAlignment="1">
      <alignment horizontal="right" vertical="top" wrapText="1"/>
    </xf>
    <xf numFmtId="0" fontId="15" fillId="0" borderId="1" xfId="0" applyFont="1" applyBorder="1" applyAlignment="1">
      <alignment horizontal="right" vertical="center" wrapText="1"/>
    </xf>
    <xf numFmtId="0" fontId="15" fillId="0" borderId="1" xfId="0" applyFont="1" applyBorder="1" applyAlignment="1">
      <alignment horizontal="right" vertical="top" wrapText="1"/>
    </xf>
    <xf numFmtId="0" fontId="15" fillId="0" borderId="1" xfId="0" applyFont="1" applyBorder="1" applyAlignment="1">
      <alignment vertical="top" wrapText="1"/>
    </xf>
    <xf numFmtId="0" fontId="26" fillId="0" borderId="1" xfId="0" applyFont="1" applyBorder="1" applyAlignment="1">
      <alignment horizontal="right" vertical="center" wrapText="1"/>
    </xf>
    <xf numFmtId="49" fontId="26" fillId="13" borderId="6" xfId="4" applyNumberFormat="1" applyFont="1" applyFill="1" applyBorder="1" applyAlignment="1">
      <alignment horizontal="right" vertical="top" wrapText="1"/>
    </xf>
    <xf numFmtId="49" fontId="26" fillId="13" borderId="15" xfId="4" applyNumberFormat="1" applyFont="1" applyFill="1" applyBorder="1" applyAlignment="1">
      <alignment horizontal="right" vertical="top" wrapText="1"/>
    </xf>
    <xf numFmtId="49" fontId="26" fillId="13" borderId="9" xfId="4" applyNumberFormat="1" applyFont="1" applyFill="1" applyBorder="1" applyAlignment="1">
      <alignment horizontal="right" vertical="top" wrapText="1"/>
    </xf>
    <xf numFmtId="166" fontId="1" fillId="5" borderId="8" xfId="0" applyNumberFormat="1" applyFont="1" applyFill="1" applyBorder="1" applyAlignment="1">
      <alignment horizontal="right" vertical="top" wrapText="1"/>
    </xf>
    <xf numFmtId="0" fontId="1" fillId="5" borderId="1" xfId="6" applyFont="1" applyFill="1" applyBorder="1" applyAlignment="1">
      <alignment vertical="top" wrapText="1"/>
    </xf>
    <xf numFmtId="49" fontId="1" fillId="0" borderId="2" xfId="6" applyNumberFormat="1" applyFont="1" applyBorder="1" applyAlignment="1">
      <alignment horizontal="center" vertical="top" wrapText="1"/>
    </xf>
    <xf numFmtId="49" fontId="1" fillId="0" borderId="10" xfId="6" applyNumberFormat="1" applyFont="1" applyBorder="1" applyAlignment="1">
      <alignment horizontal="center" vertical="top" wrapText="1"/>
    </xf>
    <xf numFmtId="49" fontId="1" fillId="0" borderId="8" xfId="6" applyNumberFormat="1" applyFont="1" applyBorder="1" applyAlignment="1">
      <alignment horizontal="center" vertical="top" wrapText="1"/>
    </xf>
    <xf numFmtId="0" fontId="6" fillId="5" borderId="0" xfId="0" applyFont="1" applyFill="1" applyAlignment="1">
      <alignment horizontal="right"/>
    </xf>
    <xf numFmtId="0" fontId="6" fillId="0" borderId="17" xfId="6" applyFont="1" applyBorder="1" applyAlignment="1">
      <alignment horizontal="right"/>
    </xf>
    <xf numFmtId="0" fontId="1" fillId="0" borderId="1" xfId="6" applyFont="1" applyBorder="1" applyAlignment="1">
      <alignment horizontal="left" vertical="top" wrapText="1"/>
    </xf>
    <xf numFmtId="0" fontId="1" fillId="5" borderId="1" xfId="6" applyFont="1" applyFill="1" applyBorder="1" applyAlignment="1">
      <alignment horizontal="left" vertical="top" wrapText="1"/>
    </xf>
    <xf numFmtId="0" fontId="1" fillId="5" borderId="1" xfId="6" applyFont="1" applyFill="1" applyBorder="1" applyAlignment="1">
      <alignment horizontal="center" vertical="top" wrapText="1"/>
    </xf>
    <xf numFmtId="0" fontId="1" fillId="0" borderId="2" xfId="6" applyFont="1" applyBorder="1" applyAlignment="1">
      <alignment horizontal="center" vertical="top" wrapText="1"/>
    </xf>
    <xf numFmtId="0" fontId="1" fillId="0" borderId="8" xfId="6" applyFont="1" applyBorder="1" applyAlignment="1">
      <alignment horizontal="center" vertical="top" wrapText="1"/>
    </xf>
    <xf numFmtId="0" fontId="10" fillId="0" borderId="6" xfId="6" applyFont="1" applyBorder="1" applyAlignment="1">
      <alignment horizontal="left" vertical="top" wrapText="1"/>
    </xf>
    <xf numFmtId="0" fontId="10" fillId="0" borderId="15" xfId="6" applyFont="1" applyBorder="1" applyAlignment="1">
      <alignment horizontal="left" vertical="top" wrapText="1"/>
    </xf>
    <xf numFmtId="0" fontId="10" fillId="0" borderId="9" xfId="6" applyFont="1" applyBorder="1" applyAlignment="1">
      <alignment horizontal="left" vertical="top" wrapText="1"/>
    </xf>
    <xf numFmtId="49" fontId="6" fillId="0" borderId="1" xfId="6" applyNumberFormat="1" applyFont="1" applyBorder="1" applyAlignment="1">
      <alignment horizontal="right" vertical="top" wrapText="1"/>
    </xf>
    <xf numFmtId="166" fontId="1" fillId="5" borderId="2" xfId="0" applyNumberFormat="1" applyFont="1" applyFill="1" applyBorder="1" applyAlignment="1">
      <alignment vertical="top"/>
    </xf>
    <xf numFmtId="166" fontId="1" fillId="5" borderId="10" xfId="0" applyNumberFormat="1" applyFont="1" applyFill="1" applyBorder="1" applyAlignment="1">
      <alignment vertical="top"/>
    </xf>
    <xf numFmtId="49" fontId="1" fillId="0" borderId="2" xfId="6" applyNumberFormat="1" applyFont="1" applyBorder="1" applyAlignment="1">
      <alignment horizontal="left" vertical="top" wrapText="1"/>
    </xf>
    <xf numFmtId="49" fontId="1" fillId="0" borderId="10" xfId="6" applyNumberFormat="1" applyFont="1" applyBorder="1" applyAlignment="1">
      <alignment horizontal="left" vertical="top" wrapText="1"/>
    </xf>
    <xf numFmtId="49" fontId="1" fillId="0" borderId="8" xfId="6" applyNumberFormat="1" applyFont="1" applyBorder="1" applyAlignment="1">
      <alignment horizontal="left" vertical="top" wrapText="1"/>
    </xf>
    <xf numFmtId="0" fontId="10" fillId="0" borderId="1" xfId="6" applyFont="1" applyBorder="1" applyAlignment="1">
      <alignment vertical="top" wrapText="1"/>
    </xf>
    <xf numFmtId="166" fontId="1" fillId="5" borderId="2" xfId="0" applyNumberFormat="1" applyFont="1" applyFill="1" applyBorder="1" applyAlignment="1">
      <alignment horizontal="right" vertical="top"/>
    </xf>
    <xf numFmtId="166" fontId="1" fillId="5" borderId="8" xfId="0" applyNumberFormat="1" applyFont="1" applyFill="1" applyBorder="1" applyAlignment="1">
      <alignment horizontal="right" vertical="top"/>
    </xf>
    <xf numFmtId="49" fontId="1" fillId="0" borderId="1" xfId="4" applyNumberFormat="1" applyFont="1" applyBorder="1" applyAlignment="1">
      <alignment horizontal="left" vertical="top" wrapText="1"/>
    </xf>
    <xf numFmtId="49" fontId="1" fillId="0" borderId="1" xfId="6" applyNumberFormat="1" applyFont="1" applyBorder="1" applyAlignment="1">
      <alignment horizontal="left" vertical="top" wrapText="1"/>
    </xf>
    <xf numFmtId="0" fontId="10" fillId="0" borderId="1" xfId="6" applyFont="1" applyBorder="1" applyAlignment="1">
      <alignment horizontal="left" vertical="top" wrapText="1"/>
    </xf>
    <xf numFmtId="49" fontId="10" fillId="0" borderId="1" xfId="6" applyNumberFormat="1" applyFont="1" applyBorder="1" applyAlignment="1">
      <alignment horizontal="right" vertical="top" wrapText="1"/>
    </xf>
    <xf numFmtId="49" fontId="6" fillId="2" borderId="1" xfId="6" applyNumberFormat="1" applyFont="1" applyFill="1" applyBorder="1" applyAlignment="1">
      <alignment horizontal="right" vertical="top" wrapText="1"/>
    </xf>
    <xf numFmtId="49" fontId="4" fillId="6" borderId="1" xfId="6" applyNumberFormat="1" applyFont="1" applyFill="1" applyBorder="1" applyAlignment="1">
      <alignment horizontal="right" vertical="top" wrapText="1"/>
    </xf>
    <xf numFmtId="49" fontId="1" fillId="0" borderId="1" xfId="6" applyNumberFormat="1" applyFont="1" applyBorder="1" applyAlignment="1">
      <alignment horizontal="right" vertical="top" wrapText="1"/>
    </xf>
    <xf numFmtId="49" fontId="1" fillId="5" borderId="1" xfId="6" applyNumberFormat="1" applyFont="1" applyFill="1" applyBorder="1" applyAlignment="1">
      <alignment horizontal="left" vertical="top" wrapText="1"/>
    </xf>
    <xf numFmtId="49" fontId="10" fillId="6" borderId="1" xfId="4" applyNumberFormat="1" applyFont="1" applyFill="1" applyBorder="1" applyAlignment="1">
      <alignment horizontal="right" vertical="top" wrapText="1"/>
    </xf>
    <xf numFmtId="0" fontId="4" fillId="5" borderId="0" xfId="6" applyFont="1" applyFill="1" applyAlignment="1">
      <alignment horizontal="center" vertical="center" wrapText="1"/>
    </xf>
    <xf numFmtId="49" fontId="1" fillId="5" borderId="1" xfId="6" applyNumberFormat="1" applyFont="1" applyFill="1" applyBorder="1" applyAlignment="1">
      <alignment horizontal="center" vertical="top" wrapText="1"/>
    </xf>
    <xf numFmtId="0" fontId="1" fillId="5" borderId="2" xfId="6" applyFont="1" applyFill="1" applyBorder="1" applyAlignment="1">
      <alignment horizontal="center" vertical="top" wrapText="1"/>
    </xf>
    <xf numFmtId="0" fontId="1" fillId="5" borderId="10" xfId="6" applyFont="1" applyFill="1" applyBorder="1" applyAlignment="1">
      <alignment horizontal="center" vertical="top" wrapText="1"/>
    </xf>
    <xf numFmtId="0" fontId="1" fillId="5" borderId="8" xfId="6" applyFont="1" applyFill="1" applyBorder="1" applyAlignment="1">
      <alignment horizontal="center" vertical="top" wrapText="1"/>
    </xf>
    <xf numFmtId="49" fontId="1" fillId="0" borderId="1" xfId="6" applyNumberFormat="1" applyFont="1" applyBorder="1" applyAlignment="1">
      <alignment horizontal="center" vertical="top" wrapText="1"/>
    </xf>
    <xf numFmtId="0" fontId="1" fillId="0" borderId="1" xfId="6" applyFont="1" applyBorder="1" applyAlignment="1">
      <alignment horizontal="center" vertical="top" wrapText="1"/>
    </xf>
    <xf numFmtId="0" fontId="1" fillId="0" borderId="2" xfId="6" applyFont="1" applyBorder="1" applyAlignment="1">
      <alignment horizontal="left" vertical="top" wrapText="1"/>
    </xf>
    <xf numFmtId="0" fontId="1" fillId="0" borderId="8" xfId="6" applyFont="1" applyBorder="1" applyAlignment="1">
      <alignment horizontal="left" vertical="top" wrapText="1"/>
    </xf>
    <xf numFmtId="0" fontId="1" fillId="0" borderId="2" xfId="6" applyBorder="1" applyAlignment="1">
      <alignment vertical="top" wrapText="1"/>
    </xf>
    <xf numFmtId="0" fontId="1" fillId="0" borderId="8" xfId="6" applyBorder="1" applyAlignment="1">
      <alignment vertical="top" wrapText="1"/>
    </xf>
    <xf numFmtId="3" fontId="1" fillId="0" borderId="2" xfId="6" applyNumberFormat="1" applyFont="1" applyBorder="1" applyAlignment="1">
      <alignment horizontal="left" vertical="top" wrapText="1"/>
    </xf>
    <xf numFmtId="3" fontId="1" fillId="0" borderId="8" xfId="6" applyNumberFormat="1" applyFont="1" applyBorder="1" applyAlignment="1">
      <alignment horizontal="left" vertical="top" wrapText="1"/>
    </xf>
    <xf numFmtId="0" fontId="1" fillId="0" borderId="2" xfId="6" applyFont="1" applyBorder="1" applyAlignment="1">
      <alignment vertical="top" wrapText="1"/>
    </xf>
    <xf numFmtId="0" fontId="1" fillId="0" borderId="8" xfId="6" applyFont="1" applyBorder="1" applyAlignment="1">
      <alignment vertical="top" wrapText="1"/>
    </xf>
    <xf numFmtId="0" fontId="1" fillId="0" borderId="21" xfId="6" applyFont="1" applyBorder="1" applyAlignment="1">
      <alignment horizontal="center" vertical="top" wrapText="1"/>
    </xf>
    <xf numFmtId="0" fontId="1" fillId="0" borderId="16" xfId="6" applyFont="1" applyBorder="1" applyAlignment="1">
      <alignment horizontal="center" vertical="top" wrapText="1"/>
    </xf>
    <xf numFmtId="0" fontId="1" fillId="5" borderId="2" xfId="6" applyFont="1" applyFill="1" applyBorder="1" applyAlignment="1">
      <alignment horizontal="left" vertical="top" wrapText="1"/>
    </xf>
    <xf numFmtId="0" fontId="1" fillId="5" borderId="8" xfId="6" applyFont="1" applyFill="1" applyBorder="1" applyAlignment="1">
      <alignment horizontal="left" vertical="top" wrapText="1"/>
    </xf>
    <xf numFmtId="0" fontId="1" fillId="5" borderId="6" xfId="6" applyFont="1" applyFill="1" applyBorder="1" applyAlignment="1">
      <alignment horizontal="center" vertical="top" wrapText="1"/>
    </xf>
    <xf numFmtId="0" fontId="1" fillId="0" borderId="2" xfId="6" applyBorder="1" applyAlignment="1">
      <alignment horizontal="center" vertical="top" wrapText="1"/>
    </xf>
    <xf numFmtId="0" fontId="1" fillId="0" borderId="8" xfId="6" applyBorder="1" applyAlignment="1">
      <alignment horizontal="center" vertical="top" wrapText="1"/>
    </xf>
    <xf numFmtId="0" fontId="1" fillId="0" borderId="6" xfId="6" applyFont="1" applyBorder="1" applyAlignment="1">
      <alignment horizontal="center" vertical="top" wrapText="1"/>
    </xf>
    <xf numFmtId="49" fontId="1" fillId="0" borderId="6" xfId="4" applyNumberFormat="1" applyFont="1" applyBorder="1" applyAlignment="1">
      <alignment horizontal="left" vertical="top" wrapText="1"/>
    </xf>
    <xf numFmtId="49" fontId="1" fillId="0" borderId="15" xfId="4" applyNumberFormat="1" applyFont="1" applyBorder="1" applyAlignment="1">
      <alignment horizontal="left" vertical="top" wrapText="1"/>
    </xf>
    <xf numFmtId="49" fontId="1" fillId="0" borderId="9" xfId="4" applyNumberFormat="1" applyFont="1" applyBorder="1" applyAlignment="1">
      <alignment horizontal="left" vertical="top" wrapText="1"/>
    </xf>
    <xf numFmtId="49" fontId="6" fillId="6" borderId="6" xfId="4" applyNumberFormat="1" applyFont="1" applyFill="1" applyBorder="1" applyAlignment="1">
      <alignment horizontal="right" vertical="top" wrapText="1"/>
    </xf>
    <xf numFmtId="49" fontId="6" fillId="6" borderId="15" xfId="4" applyNumberFormat="1" applyFont="1" applyFill="1" applyBorder="1" applyAlignment="1">
      <alignment horizontal="right" vertical="top" wrapText="1"/>
    </xf>
    <xf numFmtId="49" fontId="6" fillId="6" borderId="9" xfId="4" applyNumberFormat="1" applyFont="1" applyFill="1" applyBorder="1" applyAlignment="1">
      <alignment horizontal="right" vertical="top" wrapText="1"/>
    </xf>
    <xf numFmtId="0" fontId="57" fillId="0" borderId="13" xfId="0" applyFont="1" applyBorder="1" applyAlignment="1">
      <alignment horizontal="center" vertical="center" wrapText="1"/>
    </xf>
    <xf numFmtId="0" fontId="4" fillId="0" borderId="0" xfId="0" applyFont="1" applyAlignment="1">
      <alignment horizontal="center" vertical="center"/>
    </xf>
    <xf numFmtId="49" fontId="4" fillId="6" borderId="6" xfId="6" applyNumberFormat="1" applyFont="1" applyFill="1" applyBorder="1" applyAlignment="1">
      <alignment horizontal="right" vertical="top" wrapText="1"/>
    </xf>
    <xf numFmtId="49" fontId="4" fillId="6" borderId="15" xfId="6" applyNumberFormat="1" applyFont="1" applyFill="1" applyBorder="1" applyAlignment="1">
      <alignment horizontal="right" vertical="top" wrapText="1"/>
    </xf>
    <xf numFmtId="49" fontId="4" fillId="6" borderId="9" xfId="6" applyNumberFormat="1" applyFont="1" applyFill="1" applyBorder="1" applyAlignment="1">
      <alignment horizontal="right" vertical="top" wrapText="1"/>
    </xf>
    <xf numFmtId="49" fontId="6" fillId="2" borderId="20" xfId="6" applyNumberFormat="1" applyFont="1" applyFill="1" applyBorder="1" applyAlignment="1">
      <alignment horizontal="right" vertical="top" wrapText="1"/>
    </xf>
    <xf numFmtId="49" fontId="6" fillId="2" borderId="15" xfId="6" applyNumberFormat="1" applyFont="1" applyFill="1" applyBorder="1" applyAlignment="1">
      <alignment horizontal="right" vertical="top" wrapText="1"/>
    </xf>
    <xf numFmtId="49" fontId="6" fillId="2" borderId="9" xfId="6" applyNumberFormat="1" applyFont="1" applyFill="1" applyBorder="1" applyAlignment="1">
      <alignment horizontal="right" vertical="top" wrapText="1"/>
    </xf>
    <xf numFmtId="49" fontId="6" fillId="13" borderId="6" xfId="4" applyNumberFormat="1" applyFont="1" applyFill="1" applyBorder="1" applyAlignment="1">
      <alignment horizontal="right" vertical="top" wrapText="1"/>
    </xf>
    <xf numFmtId="49" fontId="6" fillId="13" borderId="15" xfId="4" applyNumberFormat="1" applyFont="1" applyFill="1" applyBorder="1" applyAlignment="1">
      <alignment horizontal="right" vertical="top" wrapText="1"/>
    </xf>
    <xf numFmtId="49" fontId="6" fillId="13" borderId="9" xfId="4" applyNumberFormat="1" applyFont="1" applyFill="1" applyBorder="1" applyAlignment="1">
      <alignment horizontal="right" vertical="top" wrapText="1"/>
    </xf>
  </cellXfs>
  <cellStyles count="10">
    <cellStyle name="Įprastas" xfId="0" builtinId="0"/>
    <cellStyle name="Įprastas 2" xfId="1"/>
    <cellStyle name="Įprastas 3" xfId="2"/>
    <cellStyle name="Kablelis 2" xfId="3"/>
    <cellStyle name="Normal 2" xfId="4"/>
    <cellStyle name="Normal 3" xfId="5"/>
    <cellStyle name="Normal_Sheet1" xfId="6"/>
    <cellStyle name="Paprastas 2" xfId="7"/>
    <cellStyle name="Paprastas_Lapas1" xfId="8"/>
    <cellStyle name="Procentai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89"/>
  <sheetViews>
    <sheetView tabSelected="1" zoomScale="85" zoomScaleNormal="85" workbookViewId="0">
      <pane ySplit="7" topLeftCell="A8" activePane="bottomLeft" state="frozen"/>
      <selection activeCell="J95" sqref="J95"/>
      <selection pane="bottomLeft" activeCell="D11" sqref="D11:D16"/>
    </sheetView>
  </sheetViews>
  <sheetFormatPr defaultColWidth="9.109375" defaultRowHeight="13.2" x14ac:dyDescent="0.25"/>
  <cols>
    <col min="1" max="1" width="4.44140625" style="129" customWidth="1"/>
    <col min="2" max="2" width="4" style="129" customWidth="1"/>
    <col min="3" max="3" width="4.33203125" style="129" customWidth="1"/>
    <col min="4" max="4" width="38.5546875" style="18" customWidth="1"/>
    <col min="5" max="5" width="6.88671875" style="210" customWidth="1"/>
    <col min="6" max="6" width="11.6640625" style="129" customWidth="1"/>
    <col min="7" max="7" width="13" style="129" customWidth="1"/>
    <col min="8" max="8" width="13.6640625" style="129" customWidth="1"/>
    <col min="9" max="9" width="27" style="18" customWidth="1"/>
    <col min="10" max="10" width="7.44140625" style="139" customWidth="1"/>
    <col min="11" max="11" width="6.88671875" style="139" customWidth="1"/>
    <col min="12" max="12" width="39.109375" style="129" customWidth="1"/>
    <col min="13" max="13" width="7.5546875" style="895" customWidth="1"/>
    <col min="14" max="16384" width="9.109375" style="18"/>
  </cols>
  <sheetData>
    <row r="1" spans="1:13" ht="18.75" customHeight="1" x14ac:dyDescent="0.25">
      <c r="A1" s="93"/>
      <c r="B1" s="93"/>
      <c r="C1" s="93"/>
      <c r="D1" s="93"/>
      <c r="E1" s="93"/>
      <c r="F1" s="128"/>
      <c r="G1" s="128"/>
      <c r="H1" s="181"/>
      <c r="I1" s="324"/>
      <c r="J1" s="942" t="s">
        <v>709</v>
      </c>
      <c r="K1" s="942"/>
      <c r="L1" s="942"/>
    </row>
    <row r="2" spans="1:13" ht="21.75" customHeight="1" x14ac:dyDescent="0.25">
      <c r="A2" s="943" t="s">
        <v>870</v>
      </c>
      <c r="B2" s="943"/>
      <c r="C2" s="943"/>
      <c r="D2" s="943"/>
      <c r="E2" s="943"/>
      <c r="F2" s="943"/>
      <c r="G2" s="943"/>
      <c r="H2" s="943"/>
      <c r="I2" s="943"/>
      <c r="J2" s="943"/>
      <c r="K2" s="943"/>
      <c r="L2" s="943"/>
    </row>
    <row r="3" spans="1:13" ht="13.5" customHeight="1" x14ac:dyDescent="0.25">
      <c r="A3" s="207"/>
      <c r="B3" s="205"/>
      <c r="C3" s="205"/>
      <c r="D3" s="208"/>
      <c r="E3" s="209"/>
      <c r="F3" s="205"/>
      <c r="G3" s="205"/>
      <c r="H3" s="205"/>
      <c r="I3" s="136"/>
      <c r="J3" s="944" t="s">
        <v>282</v>
      </c>
      <c r="K3" s="944"/>
      <c r="L3" s="944"/>
    </row>
    <row r="4" spans="1:13" ht="38.25" customHeight="1" x14ac:dyDescent="0.25">
      <c r="A4" s="957" t="s">
        <v>162</v>
      </c>
      <c r="B4" s="957" t="s">
        <v>163</v>
      </c>
      <c r="C4" s="957" t="s">
        <v>164</v>
      </c>
      <c r="D4" s="961" t="s">
        <v>165</v>
      </c>
      <c r="E4" s="957" t="s">
        <v>161</v>
      </c>
      <c r="F4" s="958" t="s">
        <v>867</v>
      </c>
      <c r="G4" s="958" t="s">
        <v>1012</v>
      </c>
      <c r="H4" s="958" t="s">
        <v>868</v>
      </c>
      <c r="I4" s="958" t="s">
        <v>166</v>
      </c>
      <c r="J4" s="958"/>
      <c r="K4" s="958"/>
      <c r="L4" s="958"/>
    </row>
    <row r="5" spans="1:13" ht="19.5" customHeight="1" x14ac:dyDescent="0.25">
      <c r="A5" s="957"/>
      <c r="B5" s="957"/>
      <c r="C5" s="957"/>
      <c r="D5" s="961"/>
      <c r="E5" s="957"/>
      <c r="F5" s="958"/>
      <c r="G5" s="958"/>
      <c r="H5" s="958"/>
      <c r="I5" s="973" t="s">
        <v>167</v>
      </c>
      <c r="J5" s="972" t="s">
        <v>865</v>
      </c>
      <c r="K5" s="972" t="s">
        <v>866</v>
      </c>
      <c r="L5" s="975" t="s">
        <v>877</v>
      </c>
    </row>
    <row r="6" spans="1:13" ht="23.25" customHeight="1" x14ac:dyDescent="0.25">
      <c r="A6" s="957"/>
      <c r="B6" s="957"/>
      <c r="C6" s="957"/>
      <c r="D6" s="961"/>
      <c r="E6" s="957"/>
      <c r="F6" s="958"/>
      <c r="G6" s="958"/>
      <c r="H6" s="958"/>
      <c r="I6" s="973"/>
      <c r="J6" s="972"/>
      <c r="K6" s="972"/>
      <c r="L6" s="973"/>
    </row>
    <row r="7" spans="1:13" ht="65.25" customHeight="1" x14ac:dyDescent="0.25">
      <c r="A7" s="957"/>
      <c r="B7" s="957"/>
      <c r="C7" s="957"/>
      <c r="D7" s="961"/>
      <c r="E7" s="957"/>
      <c r="F7" s="958"/>
      <c r="G7" s="958"/>
      <c r="H7" s="958"/>
      <c r="I7" s="974"/>
      <c r="J7" s="972"/>
      <c r="K7" s="972"/>
      <c r="L7" s="974"/>
    </row>
    <row r="8" spans="1:13" ht="21.75" customHeight="1" x14ac:dyDescent="0.25">
      <c r="A8" s="979" t="s">
        <v>314</v>
      </c>
      <c r="B8" s="979"/>
      <c r="C8" s="979"/>
      <c r="D8" s="979"/>
      <c r="E8" s="979"/>
      <c r="F8" s="979"/>
      <c r="G8" s="979"/>
      <c r="H8" s="979"/>
      <c r="I8" s="979"/>
      <c r="J8" s="551"/>
      <c r="K8" s="551"/>
      <c r="L8" s="103"/>
    </row>
    <row r="9" spans="1:13" ht="19.5" customHeight="1" x14ac:dyDescent="0.25">
      <c r="A9" s="339" t="s">
        <v>176</v>
      </c>
      <c r="B9" s="960" t="s">
        <v>701</v>
      </c>
      <c r="C9" s="960"/>
      <c r="D9" s="960"/>
      <c r="E9" s="960"/>
      <c r="F9" s="960"/>
      <c r="G9" s="960"/>
      <c r="H9" s="960"/>
      <c r="I9" s="960"/>
      <c r="J9" s="552"/>
      <c r="K9" s="552"/>
      <c r="L9" s="104"/>
    </row>
    <row r="10" spans="1:13" s="148" customFormat="1" ht="20.25" customHeight="1" x14ac:dyDescent="0.25">
      <c r="A10" s="339" t="s">
        <v>176</v>
      </c>
      <c r="B10" s="339" t="s">
        <v>176</v>
      </c>
      <c r="C10" s="960" t="s">
        <v>491</v>
      </c>
      <c r="D10" s="960"/>
      <c r="E10" s="960"/>
      <c r="F10" s="960"/>
      <c r="G10" s="960"/>
      <c r="H10" s="960"/>
      <c r="I10" s="960"/>
      <c r="J10" s="553"/>
      <c r="K10" s="553"/>
      <c r="L10" s="147"/>
      <c r="M10" s="914"/>
    </row>
    <row r="11" spans="1:13" ht="44.25" customHeight="1" x14ac:dyDescent="0.25">
      <c r="A11" s="940" t="s">
        <v>176</v>
      </c>
      <c r="B11" s="940" t="s">
        <v>176</v>
      </c>
      <c r="C11" s="940" t="s">
        <v>176</v>
      </c>
      <c r="D11" s="959" t="s">
        <v>492</v>
      </c>
      <c r="E11" s="933" t="s">
        <v>15</v>
      </c>
      <c r="F11" s="976">
        <v>13674</v>
      </c>
      <c r="G11" s="976">
        <v>14574.5</v>
      </c>
      <c r="H11" s="976">
        <v>14855.3</v>
      </c>
      <c r="I11" s="748" t="s">
        <v>369</v>
      </c>
      <c r="J11" s="747">
        <v>1470</v>
      </c>
      <c r="K11" s="747">
        <v>1459</v>
      </c>
      <c r="L11" s="934" t="s">
        <v>1182</v>
      </c>
      <c r="M11" s="896"/>
    </row>
    <row r="12" spans="1:13" ht="46.5" customHeight="1" x14ac:dyDescent="0.25">
      <c r="A12" s="940"/>
      <c r="B12" s="940"/>
      <c r="C12" s="940"/>
      <c r="D12" s="959"/>
      <c r="E12" s="933"/>
      <c r="F12" s="976"/>
      <c r="G12" s="976"/>
      <c r="H12" s="976"/>
      <c r="I12" s="744" t="s">
        <v>124</v>
      </c>
      <c r="J12" s="745">
        <v>410</v>
      </c>
      <c r="K12" s="745">
        <v>431</v>
      </c>
      <c r="L12" s="935"/>
      <c r="M12" s="896"/>
    </row>
    <row r="13" spans="1:13" ht="31.5" customHeight="1" x14ac:dyDescent="0.25">
      <c r="A13" s="940"/>
      <c r="B13" s="940"/>
      <c r="C13" s="940"/>
      <c r="D13" s="959"/>
      <c r="E13" s="933" t="s">
        <v>2</v>
      </c>
      <c r="F13" s="962">
        <v>8460</v>
      </c>
      <c r="G13" s="962">
        <v>8084.1</v>
      </c>
      <c r="H13" s="962">
        <v>8427</v>
      </c>
      <c r="I13" s="748" t="s">
        <v>22</v>
      </c>
      <c r="J13" s="554">
        <v>5150</v>
      </c>
      <c r="K13" s="554">
        <v>5180</v>
      </c>
      <c r="L13" s="935"/>
      <c r="M13" s="896"/>
    </row>
    <row r="14" spans="1:13" ht="24" customHeight="1" x14ac:dyDescent="0.25">
      <c r="A14" s="940"/>
      <c r="B14" s="940"/>
      <c r="C14" s="940"/>
      <c r="D14" s="959"/>
      <c r="E14" s="933"/>
      <c r="F14" s="962"/>
      <c r="G14" s="962"/>
      <c r="H14" s="962"/>
      <c r="I14" s="933" t="s">
        <v>370</v>
      </c>
      <c r="J14" s="932">
        <v>0</v>
      </c>
      <c r="K14" s="932">
        <v>0</v>
      </c>
      <c r="L14" s="935"/>
      <c r="M14" s="896"/>
    </row>
    <row r="15" spans="1:13" ht="27" customHeight="1" x14ac:dyDescent="0.25">
      <c r="A15" s="940"/>
      <c r="B15" s="940"/>
      <c r="C15" s="940"/>
      <c r="D15" s="959"/>
      <c r="E15" s="739" t="s">
        <v>4</v>
      </c>
      <c r="F15" s="751">
        <v>72.3</v>
      </c>
      <c r="G15" s="751">
        <v>72.3</v>
      </c>
      <c r="H15" s="751">
        <v>51.7</v>
      </c>
      <c r="I15" s="933"/>
      <c r="J15" s="932"/>
      <c r="K15" s="932"/>
      <c r="L15" s="935"/>
      <c r="M15" s="896"/>
    </row>
    <row r="16" spans="1:13" ht="26.25" customHeight="1" x14ac:dyDescent="0.25">
      <c r="A16" s="940"/>
      <c r="B16" s="940"/>
      <c r="C16" s="940"/>
      <c r="D16" s="959"/>
      <c r="E16" s="739" t="s">
        <v>19</v>
      </c>
      <c r="F16" s="754">
        <v>650</v>
      </c>
      <c r="G16" s="754">
        <v>729.3</v>
      </c>
      <c r="H16" s="754">
        <v>451.6</v>
      </c>
      <c r="I16" s="933"/>
      <c r="J16" s="932"/>
      <c r="K16" s="932"/>
      <c r="L16" s="936"/>
      <c r="M16" s="896"/>
    </row>
    <row r="17" spans="1:13" ht="25.5" customHeight="1" x14ac:dyDescent="0.25">
      <c r="A17" s="940" t="s">
        <v>176</v>
      </c>
      <c r="B17" s="940" t="s">
        <v>176</v>
      </c>
      <c r="C17" s="940" t="s">
        <v>177</v>
      </c>
      <c r="D17" s="977" t="s">
        <v>763</v>
      </c>
      <c r="E17" s="739" t="s">
        <v>15</v>
      </c>
      <c r="F17" s="751">
        <v>54</v>
      </c>
      <c r="G17" s="751">
        <v>55.8</v>
      </c>
      <c r="H17" s="751">
        <v>55.8</v>
      </c>
      <c r="I17" s="934" t="s">
        <v>399</v>
      </c>
      <c r="J17" s="740" t="s">
        <v>767</v>
      </c>
      <c r="K17" s="937" t="s">
        <v>1192</v>
      </c>
      <c r="L17" s="945" t="s">
        <v>1193</v>
      </c>
      <c r="M17" s="896"/>
    </row>
    <row r="18" spans="1:13" ht="26.25" customHeight="1" x14ac:dyDescent="0.25">
      <c r="A18" s="940"/>
      <c r="B18" s="940"/>
      <c r="C18" s="940"/>
      <c r="D18" s="977"/>
      <c r="E18" s="739" t="s">
        <v>2</v>
      </c>
      <c r="F18" s="751">
        <v>1302</v>
      </c>
      <c r="G18" s="751">
        <v>1292</v>
      </c>
      <c r="H18" s="751">
        <v>1307.0999999999999</v>
      </c>
      <c r="I18" s="935"/>
      <c r="J18" s="741"/>
      <c r="K18" s="938"/>
      <c r="L18" s="946"/>
      <c r="M18" s="896"/>
    </row>
    <row r="19" spans="1:13" ht="24" customHeight="1" x14ac:dyDescent="0.25">
      <c r="A19" s="940"/>
      <c r="B19" s="940"/>
      <c r="C19" s="940"/>
      <c r="D19" s="977"/>
      <c r="E19" s="739" t="s">
        <v>5</v>
      </c>
      <c r="F19" s="751">
        <v>55</v>
      </c>
      <c r="G19" s="751">
        <v>0</v>
      </c>
      <c r="H19" s="751">
        <v>0</v>
      </c>
      <c r="I19" s="935"/>
      <c r="J19" s="741"/>
      <c r="K19" s="938"/>
      <c r="L19" s="946"/>
      <c r="M19" s="896"/>
    </row>
    <row r="20" spans="1:13" ht="18.75" customHeight="1" x14ac:dyDescent="0.25">
      <c r="A20" s="940"/>
      <c r="B20" s="940"/>
      <c r="C20" s="940"/>
      <c r="D20" s="977"/>
      <c r="E20" s="739" t="s">
        <v>19</v>
      </c>
      <c r="F20" s="754">
        <v>197</v>
      </c>
      <c r="G20" s="754">
        <v>173.4</v>
      </c>
      <c r="H20" s="754">
        <v>122.9</v>
      </c>
      <c r="I20" s="935"/>
      <c r="J20" s="741"/>
      <c r="K20" s="939"/>
      <c r="L20" s="947"/>
      <c r="M20" s="896"/>
    </row>
    <row r="21" spans="1:13" ht="27" customHeight="1" x14ac:dyDescent="0.25">
      <c r="A21" s="940" t="s">
        <v>176</v>
      </c>
      <c r="B21" s="940" t="s">
        <v>176</v>
      </c>
      <c r="C21" s="940" t="s">
        <v>178</v>
      </c>
      <c r="D21" s="959" t="s">
        <v>376</v>
      </c>
      <c r="E21" s="582" t="s">
        <v>15</v>
      </c>
      <c r="F21" s="754">
        <v>155</v>
      </c>
      <c r="G21" s="754">
        <v>256.39999999999998</v>
      </c>
      <c r="H21" s="754">
        <v>257.3</v>
      </c>
      <c r="I21" s="933" t="s">
        <v>498</v>
      </c>
      <c r="J21" s="932" t="s">
        <v>499</v>
      </c>
      <c r="K21" s="932" t="s">
        <v>1183</v>
      </c>
      <c r="L21" s="954" t="s">
        <v>1184</v>
      </c>
      <c r="M21" s="896"/>
    </row>
    <row r="22" spans="1:13" ht="25.5" customHeight="1" x14ac:dyDescent="0.25">
      <c r="A22" s="940"/>
      <c r="B22" s="940"/>
      <c r="C22" s="940"/>
      <c r="D22" s="959"/>
      <c r="E22" s="739" t="s">
        <v>2</v>
      </c>
      <c r="F22" s="754">
        <v>120</v>
      </c>
      <c r="G22" s="754">
        <v>110.2</v>
      </c>
      <c r="H22" s="754">
        <v>119.6</v>
      </c>
      <c r="I22" s="933"/>
      <c r="J22" s="932"/>
      <c r="K22" s="932"/>
      <c r="L22" s="954"/>
      <c r="M22" s="896"/>
    </row>
    <row r="23" spans="1:13" ht="25.5" customHeight="1" x14ac:dyDescent="0.25">
      <c r="A23" s="940"/>
      <c r="B23" s="940"/>
      <c r="C23" s="940"/>
      <c r="D23" s="959"/>
      <c r="E23" s="739" t="s">
        <v>4</v>
      </c>
      <c r="F23" s="754">
        <v>0</v>
      </c>
      <c r="G23" s="754">
        <v>30.3</v>
      </c>
      <c r="H23" s="754">
        <v>29.7</v>
      </c>
      <c r="I23" s="933"/>
      <c r="J23" s="932"/>
      <c r="K23" s="932"/>
      <c r="L23" s="954"/>
      <c r="M23" s="896"/>
    </row>
    <row r="24" spans="1:13" ht="27.75" customHeight="1" x14ac:dyDescent="0.25">
      <c r="A24" s="940"/>
      <c r="B24" s="940"/>
      <c r="C24" s="940"/>
      <c r="D24" s="959"/>
      <c r="E24" s="739" t="s">
        <v>19</v>
      </c>
      <c r="F24" s="754">
        <v>17</v>
      </c>
      <c r="G24" s="754">
        <v>19.7</v>
      </c>
      <c r="H24" s="754">
        <v>14.5</v>
      </c>
      <c r="I24" s="933"/>
      <c r="J24" s="932"/>
      <c r="K24" s="932"/>
      <c r="L24" s="954"/>
      <c r="M24" s="896"/>
    </row>
    <row r="25" spans="1:13" ht="79.5" customHeight="1" x14ac:dyDescent="0.25">
      <c r="A25" s="511" t="s">
        <v>176</v>
      </c>
      <c r="B25" s="511" t="s">
        <v>176</v>
      </c>
      <c r="C25" s="738" t="s">
        <v>179</v>
      </c>
      <c r="D25" s="750" t="s">
        <v>723</v>
      </c>
      <c r="E25" s="739" t="s">
        <v>15</v>
      </c>
      <c r="F25" s="754">
        <v>9.4</v>
      </c>
      <c r="G25" s="754">
        <v>9.1999999999999993</v>
      </c>
      <c r="H25" s="754">
        <v>7.6</v>
      </c>
      <c r="I25" s="739" t="s">
        <v>242</v>
      </c>
      <c r="J25" s="747">
        <v>383</v>
      </c>
      <c r="K25" s="747">
        <v>319</v>
      </c>
      <c r="L25" s="748" t="s">
        <v>1178</v>
      </c>
      <c r="M25" s="896"/>
    </row>
    <row r="26" spans="1:13" ht="36.75" customHeight="1" x14ac:dyDescent="0.25">
      <c r="A26" s="511" t="s">
        <v>176</v>
      </c>
      <c r="B26" s="511" t="s">
        <v>176</v>
      </c>
      <c r="C26" s="738" t="s">
        <v>180</v>
      </c>
      <c r="D26" s="750" t="s">
        <v>66</v>
      </c>
      <c r="E26" s="739" t="s">
        <v>15</v>
      </c>
      <c r="F26" s="754">
        <v>3</v>
      </c>
      <c r="G26" s="754">
        <v>3</v>
      </c>
      <c r="H26" s="754">
        <v>3</v>
      </c>
      <c r="I26" s="739" t="s">
        <v>255</v>
      </c>
      <c r="J26" s="747">
        <v>1</v>
      </c>
      <c r="K26" s="747">
        <v>1</v>
      </c>
      <c r="L26" s="748" t="s">
        <v>1177</v>
      </c>
      <c r="M26" s="896"/>
    </row>
    <row r="27" spans="1:13" ht="19.5" customHeight="1" x14ac:dyDescent="0.25">
      <c r="A27" s="937" t="s">
        <v>176</v>
      </c>
      <c r="B27" s="937" t="s">
        <v>176</v>
      </c>
      <c r="C27" s="937" t="s">
        <v>181</v>
      </c>
      <c r="D27" s="945" t="s">
        <v>283</v>
      </c>
      <c r="E27" s="748" t="s">
        <v>4</v>
      </c>
      <c r="F27" s="754">
        <v>195</v>
      </c>
      <c r="G27" s="754">
        <v>0</v>
      </c>
      <c r="H27" s="754">
        <v>0</v>
      </c>
      <c r="I27" s="934" t="s">
        <v>255</v>
      </c>
      <c r="J27" s="949">
        <v>40</v>
      </c>
      <c r="K27" s="949">
        <v>39</v>
      </c>
      <c r="L27" s="934" t="s">
        <v>1179</v>
      </c>
      <c r="M27" s="896"/>
    </row>
    <row r="28" spans="1:13" ht="22.5" customHeight="1" x14ac:dyDescent="0.25">
      <c r="A28" s="938"/>
      <c r="B28" s="938"/>
      <c r="C28" s="938"/>
      <c r="D28" s="946"/>
      <c r="E28" s="748" t="s">
        <v>15</v>
      </c>
      <c r="F28" s="754">
        <v>0</v>
      </c>
      <c r="G28" s="754">
        <v>266.39999999999998</v>
      </c>
      <c r="H28" s="754">
        <v>249.9</v>
      </c>
      <c r="I28" s="935"/>
      <c r="J28" s="950"/>
      <c r="K28" s="950"/>
      <c r="L28" s="935"/>
      <c r="M28" s="896"/>
    </row>
    <row r="29" spans="1:13" ht="21" customHeight="1" x14ac:dyDescent="0.25">
      <c r="A29" s="939"/>
      <c r="B29" s="939"/>
      <c r="C29" s="939"/>
      <c r="D29" s="947"/>
      <c r="E29" s="748" t="s">
        <v>2</v>
      </c>
      <c r="F29" s="754">
        <v>205</v>
      </c>
      <c r="G29" s="754">
        <v>192.3</v>
      </c>
      <c r="H29" s="754">
        <v>200.6</v>
      </c>
      <c r="I29" s="936"/>
      <c r="J29" s="955"/>
      <c r="K29" s="955"/>
      <c r="L29" s="936"/>
      <c r="M29" s="896"/>
    </row>
    <row r="30" spans="1:13" ht="121.5" customHeight="1" x14ac:dyDescent="0.25">
      <c r="A30" s="511" t="s">
        <v>176</v>
      </c>
      <c r="B30" s="511" t="s">
        <v>176</v>
      </c>
      <c r="C30" s="738" t="s">
        <v>182</v>
      </c>
      <c r="D30" s="750" t="s">
        <v>194</v>
      </c>
      <c r="E30" s="739" t="s">
        <v>2</v>
      </c>
      <c r="F30" s="754">
        <v>7</v>
      </c>
      <c r="G30" s="754">
        <v>7</v>
      </c>
      <c r="H30" s="754">
        <v>5</v>
      </c>
      <c r="I30" s="64" t="s">
        <v>1181</v>
      </c>
      <c r="J30" s="747">
        <v>8</v>
      </c>
      <c r="K30" s="747">
        <v>10</v>
      </c>
      <c r="L30" s="64" t="s">
        <v>1196</v>
      </c>
      <c r="M30" s="896"/>
    </row>
    <row r="31" spans="1:13" ht="100.5" customHeight="1" x14ac:dyDescent="0.25">
      <c r="A31" s="511" t="s">
        <v>176</v>
      </c>
      <c r="B31" s="511" t="s">
        <v>176</v>
      </c>
      <c r="C31" s="738" t="s">
        <v>183</v>
      </c>
      <c r="D31" s="750" t="s">
        <v>494</v>
      </c>
      <c r="E31" s="739" t="s">
        <v>2</v>
      </c>
      <c r="F31" s="754">
        <v>70</v>
      </c>
      <c r="G31" s="754">
        <v>49</v>
      </c>
      <c r="H31" s="754">
        <v>45.8</v>
      </c>
      <c r="I31" s="739" t="s">
        <v>495</v>
      </c>
      <c r="J31" s="747">
        <v>600</v>
      </c>
      <c r="K31" s="747">
        <v>663</v>
      </c>
      <c r="L31" s="739" t="s">
        <v>1176</v>
      </c>
      <c r="M31" s="896"/>
    </row>
    <row r="32" spans="1:13" ht="60.75" customHeight="1" x14ac:dyDescent="0.25">
      <c r="A32" s="511" t="s">
        <v>176</v>
      </c>
      <c r="B32" s="511" t="s">
        <v>176</v>
      </c>
      <c r="C32" s="738" t="s">
        <v>184</v>
      </c>
      <c r="D32" s="317" t="s">
        <v>520</v>
      </c>
      <c r="E32" s="739" t="s">
        <v>2</v>
      </c>
      <c r="F32" s="754">
        <v>70</v>
      </c>
      <c r="G32" s="754">
        <v>70</v>
      </c>
      <c r="H32" s="754">
        <v>68.8</v>
      </c>
      <c r="I32" s="739" t="s">
        <v>493</v>
      </c>
      <c r="J32" s="747">
        <v>250</v>
      </c>
      <c r="K32" s="907">
        <v>254</v>
      </c>
      <c r="L32" s="591" t="s">
        <v>1217</v>
      </c>
      <c r="M32" s="896"/>
    </row>
    <row r="33" spans="1:13" ht="58.5" customHeight="1" x14ac:dyDescent="0.25">
      <c r="A33" s="511" t="s">
        <v>176</v>
      </c>
      <c r="B33" s="511" t="s">
        <v>176</v>
      </c>
      <c r="C33" s="738" t="s">
        <v>185</v>
      </c>
      <c r="D33" s="317" t="s">
        <v>699</v>
      </c>
      <c r="E33" s="739" t="s">
        <v>2</v>
      </c>
      <c r="F33" s="754">
        <v>1</v>
      </c>
      <c r="G33" s="754">
        <v>1</v>
      </c>
      <c r="H33" s="754">
        <v>0</v>
      </c>
      <c r="I33" s="739" t="s">
        <v>535</v>
      </c>
      <c r="J33" s="747">
        <v>1</v>
      </c>
      <c r="K33" s="747">
        <v>1</v>
      </c>
      <c r="L33" s="739" t="s">
        <v>1173</v>
      </c>
      <c r="M33" s="896"/>
    </row>
    <row r="34" spans="1:13" ht="109.5" customHeight="1" x14ac:dyDescent="0.25">
      <c r="A34" s="513" t="s">
        <v>176</v>
      </c>
      <c r="B34" s="513" t="s">
        <v>176</v>
      </c>
      <c r="C34" s="742" t="s">
        <v>186</v>
      </c>
      <c r="D34" s="323" t="s">
        <v>724</v>
      </c>
      <c r="E34" s="739" t="s">
        <v>15</v>
      </c>
      <c r="F34" s="754">
        <v>156.30000000000001</v>
      </c>
      <c r="G34" s="754">
        <v>156.4</v>
      </c>
      <c r="H34" s="754">
        <v>156.1</v>
      </c>
      <c r="I34" s="773" t="s">
        <v>725</v>
      </c>
      <c r="J34" s="749">
        <v>17</v>
      </c>
      <c r="K34" s="749">
        <v>18</v>
      </c>
      <c r="L34" s="773" t="s">
        <v>1180</v>
      </c>
      <c r="M34" s="896"/>
    </row>
    <row r="35" spans="1:13" ht="57" customHeight="1" x14ac:dyDescent="0.25">
      <c r="A35" s="512" t="s">
        <v>176</v>
      </c>
      <c r="B35" s="512" t="s">
        <v>176</v>
      </c>
      <c r="C35" s="740" t="s">
        <v>187</v>
      </c>
      <c r="D35" s="743" t="s">
        <v>677</v>
      </c>
      <c r="E35" s="753" t="s">
        <v>2</v>
      </c>
      <c r="F35" s="754">
        <v>25</v>
      </c>
      <c r="G35" s="754">
        <v>25</v>
      </c>
      <c r="H35" s="754">
        <v>25</v>
      </c>
      <c r="I35" s="514" t="s">
        <v>523</v>
      </c>
      <c r="J35" s="745">
        <v>30</v>
      </c>
      <c r="K35" s="745">
        <v>20</v>
      </c>
      <c r="L35" s="514" t="s">
        <v>1174</v>
      </c>
      <c r="M35" s="896"/>
    </row>
    <row r="36" spans="1:13" ht="46.5" customHeight="1" x14ac:dyDescent="0.25">
      <c r="A36" s="511" t="s">
        <v>176</v>
      </c>
      <c r="B36" s="511" t="s">
        <v>176</v>
      </c>
      <c r="C36" s="738" t="s">
        <v>18</v>
      </c>
      <c r="D36" s="750" t="s">
        <v>438</v>
      </c>
      <c r="E36" s="753" t="s">
        <v>2</v>
      </c>
      <c r="F36" s="754">
        <v>14</v>
      </c>
      <c r="G36" s="754">
        <v>14</v>
      </c>
      <c r="H36" s="754">
        <v>7.9</v>
      </c>
      <c r="I36" s="739" t="s">
        <v>125</v>
      </c>
      <c r="J36" s="747">
        <v>110</v>
      </c>
      <c r="K36" s="778">
        <v>109</v>
      </c>
      <c r="L36" s="739" t="s">
        <v>1175</v>
      </c>
      <c r="M36" s="896"/>
    </row>
    <row r="37" spans="1:13" ht="41.25" customHeight="1" x14ac:dyDescent="0.25">
      <c r="A37" s="511" t="s">
        <v>176</v>
      </c>
      <c r="B37" s="511" t="s">
        <v>176</v>
      </c>
      <c r="C37" s="738" t="s">
        <v>3</v>
      </c>
      <c r="D37" s="750" t="s">
        <v>521</v>
      </c>
      <c r="E37" s="739" t="s">
        <v>2</v>
      </c>
      <c r="F37" s="754">
        <v>50</v>
      </c>
      <c r="G37" s="754">
        <v>50</v>
      </c>
      <c r="H37" s="754">
        <v>41.3</v>
      </c>
      <c r="I37" s="750" t="s">
        <v>501</v>
      </c>
      <c r="J37" s="772" t="s">
        <v>726</v>
      </c>
      <c r="K37" s="738" t="s">
        <v>726</v>
      </c>
      <c r="L37" s="855" t="s">
        <v>1172</v>
      </c>
      <c r="M37" s="896"/>
    </row>
    <row r="38" spans="1:13" ht="40.5" customHeight="1" x14ac:dyDescent="0.25">
      <c r="A38" s="940" t="s">
        <v>176</v>
      </c>
      <c r="B38" s="940" t="s">
        <v>176</v>
      </c>
      <c r="C38" s="940" t="s">
        <v>9</v>
      </c>
      <c r="D38" s="977" t="s">
        <v>524</v>
      </c>
      <c r="E38" s="753" t="s">
        <v>2</v>
      </c>
      <c r="F38" s="754">
        <v>152</v>
      </c>
      <c r="G38" s="754">
        <v>144.69999999999999</v>
      </c>
      <c r="H38" s="754">
        <v>134.5</v>
      </c>
      <c r="I38" s="933" t="s">
        <v>257</v>
      </c>
      <c r="J38" s="932">
        <v>28</v>
      </c>
      <c r="K38" s="932">
        <v>28</v>
      </c>
      <c r="L38" s="933" t="s">
        <v>1171</v>
      </c>
      <c r="M38" s="896"/>
    </row>
    <row r="39" spans="1:13" ht="38.25" customHeight="1" x14ac:dyDescent="0.25">
      <c r="A39" s="940"/>
      <c r="B39" s="940"/>
      <c r="C39" s="940"/>
      <c r="D39" s="977"/>
      <c r="E39" s="753" t="s">
        <v>15</v>
      </c>
      <c r="F39" s="754">
        <v>0</v>
      </c>
      <c r="G39" s="754">
        <v>8.1999999999999993</v>
      </c>
      <c r="H39" s="754">
        <v>6.9</v>
      </c>
      <c r="I39" s="933"/>
      <c r="J39" s="932"/>
      <c r="K39" s="932"/>
      <c r="L39" s="933"/>
      <c r="M39" s="896"/>
    </row>
    <row r="40" spans="1:13" ht="41.25" customHeight="1" x14ac:dyDescent="0.25">
      <c r="A40" s="940"/>
      <c r="B40" s="940"/>
      <c r="C40" s="940"/>
      <c r="D40" s="977"/>
      <c r="E40" s="753" t="s">
        <v>4</v>
      </c>
      <c r="F40" s="754">
        <v>3</v>
      </c>
      <c r="G40" s="754">
        <v>0</v>
      </c>
      <c r="H40" s="754">
        <v>0</v>
      </c>
      <c r="I40" s="933"/>
      <c r="J40" s="932"/>
      <c r="K40" s="932"/>
      <c r="L40" s="933"/>
      <c r="M40" s="896"/>
    </row>
    <row r="41" spans="1:13" ht="47.25" customHeight="1" x14ac:dyDescent="0.25">
      <c r="A41" s="511" t="s">
        <v>176</v>
      </c>
      <c r="B41" s="511" t="s">
        <v>176</v>
      </c>
      <c r="C41" s="738" t="s">
        <v>6</v>
      </c>
      <c r="D41" s="750" t="s">
        <v>273</v>
      </c>
      <c r="E41" s="753" t="s">
        <v>2</v>
      </c>
      <c r="F41" s="754">
        <v>1</v>
      </c>
      <c r="G41" s="754">
        <v>1</v>
      </c>
      <c r="H41" s="754">
        <v>1</v>
      </c>
      <c r="I41" s="739" t="s">
        <v>243</v>
      </c>
      <c r="J41" s="747">
        <v>1</v>
      </c>
      <c r="K41" s="778">
        <v>1</v>
      </c>
      <c r="L41" s="739" t="s">
        <v>1170</v>
      </c>
      <c r="M41" s="896"/>
    </row>
    <row r="42" spans="1:13" ht="16.5" customHeight="1" x14ac:dyDescent="0.25">
      <c r="A42" s="515" t="s">
        <v>176</v>
      </c>
      <c r="B42" s="515" t="s">
        <v>176</v>
      </c>
      <c r="C42" s="948" t="s">
        <v>168</v>
      </c>
      <c r="D42" s="948"/>
      <c r="E42" s="948"/>
      <c r="F42" s="131">
        <f>SUM(F11:F41)+F34</f>
        <v>25874.3</v>
      </c>
      <c r="G42" s="131">
        <f>SUM(G11:G41)</f>
        <v>26395.200000000004</v>
      </c>
      <c r="H42" s="131">
        <f>SUM(H11:H41)</f>
        <v>26645.899999999994</v>
      </c>
      <c r="I42" s="778"/>
      <c r="J42" s="555"/>
      <c r="K42" s="555"/>
      <c r="L42" s="111"/>
      <c r="M42" s="896"/>
    </row>
    <row r="43" spans="1:13" ht="17.25" customHeight="1" x14ac:dyDescent="0.25">
      <c r="A43" s="515" t="s">
        <v>176</v>
      </c>
      <c r="B43" s="948" t="s">
        <v>126</v>
      </c>
      <c r="C43" s="948"/>
      <c r="D43" s="948"/>
      <c r="E43" s="948"/>
      <c r="F43" s="131">
        <f>+F42</f>
        <v>25874.3</v>
      </c>
      <c r="G43" s="131">
        <f>+G42</f>
        <v>26395.200000000004</v>
      </c>
      <c r="H43" s="131">
        <f>+H42</f>
        <v>26645.899999999994</v>
      </c>
      <c r="I43" s="510"/>
      <c r="J43" s="583"/>
      <c r="K43" s="583"/>
      <c r="L43" s="519"/>
      <c r="M43" s="896"/>
    </row>
    <row r="44" spans="1:13" ht="22.5" customHeight="1" x14ac:dyDescent="0.25">
      <c r="A44" s="515" t="s">
        <v>177</v>
      </c>
      <c r="B44" s="956" t="s">
        <v>496</v>
      </c>
      <c r="C44" s="956"/>
      <c r="D44" s="956"/>
      <c r="E44" s="956"/>
      <c r="F44" s="956"/>
      <c r="G44" s="956"/>
      <c r="H44" s="956"/>
      <c r="I44" s="956"/>
      <c r="J44" s="552"/>
      <c r="K44" s="552"/>
      <c r="L44" s="104"/>
      <c r="M44" s="896"/>
    </row>
    <row r="45" spans="1:13" ht="20.25" customHeight="1" x14ac:dyDescent="0.25">
      <c r="A45" s="515" t="s">
        <v>177</v>
      </c>
      <c r="B45" s="515" t="s">
        <v>176</v>
      </c>
      <c r="C45" s="956" t="s">
        <v>497</v>
      </c>
      <c r="D45" s="956"/>
      <c r="E45" s="956"/>
      <c r="F45" s="956"/>
      <c r="G45" s="956"/>
      <c r="H45" s="956"/>
      <c r="I45" s="956"/>
      <c r="J45" s="552"/>
      <c r="K45" s="552"/>
      <c r="L45" s="104"/>
      <c r="M45" s="896"/>
    </row>
    <row r="46" spans="1:13" ht="33" customHeight="1" x14ac:dyDescent="0.25">
      <c r="A46" s="940" t="s">
        <v>177</v>
      </c>
      <c r="B46" s="940" t="s">
        <v>176</v>
      </c>
      <c r="C46" s="968" t="s">
        <v>176</v>
      </c>
      <c r="D46" s="954" t="s">
        <v>437</v>
      </c>
      <c r="E46" s="516" t="s">
        <v>15</v>
      </c>
      <c r="F46" s="519">
        <v>535</v>
      </c>
      <c r="G46" s="519">
        <v>535</v>
      </c>
      <c r="H46" s="519">
        <v>535</v>
      </c>
      <c r="I46" s="954" t="s">
        <v>215</v>
      </c>
      <c r="J46" s="932">
        <v>100</v>
      </c>
      <c r="K46" s="932">
        <v>100</v>
      </c>
      <c r="L46" s="954" t="s">
        <v>1164</v>
      </c>
      <c r="M46" s="896"/>
    </row>
    <row r="47" spans="1:13" ht="25.5" hidden="1" customHeight="1" x14ac:dyDescent="0.25">
      <c r="A47" s="940"/>
      <c r="B47" s="940"/>
      <c r="C47" s="968"/>
      <c r="D47" s="954"/>
      <c r="E47" s="516" t="s">
        <v>2</v>
      </c>
      <c r="F47" s="519">
        <v>0</v>
      </c>
      <c r="G47" s="519">
        <v>0</v>
      </c>
      <c r="H47" s="519"/>
      <c r="I47" s="954"/>
      <c r="J47" s="932"/>
      <c r="K47" s="932"/>
      <c r="L47" s="954"/>
      <c r="M47" s="896"/>
    </row>
    <row r="48" spans="1:13" ht="23.25" customHeight="1" x14ac:dyDescent="0.25">
      <c r="A48" s="940" t="s">
        <v>177</v>
      </c>
      <c r="B48" s="940" t="s">
        <v>176</v>
      </c>
      <c r="C48" s="940" t="s">
        <v>178</v>
      </c>
      <c r="D48" s="933" t="s">
        <v>192</v>
      </c>
      <c r="E48" s="516" t="s">
        <v>2</v>
      </c>
      <c r="F48" s="517">
        <v>65.5</v>
      </c>
      <c r="G48" s="517">
        <v>18.600000000000001</v>
      </c>
      <c r="H48" s="751">
        <v>20.9</v>
      </c>
      <c r="I48" s="933" t="s">
        <v>700</v>
      </c>
      <c r="J48" s="932">
        <v>100</v>
      </c>
      <c r="K48" s="932">
        <v>100</v>
      </c>
      <c r="L48" s="933" t="s">
        <v>1165</v>
      </c>
      <c r="M48" s="896"/>
    </row>
    <row r="49" spans="1:13" ht="23.25" customHeight="1" x14ac:dyDescent="0.25">
      <c r="A49" s="940"/>
      <c r="B49" s="940"/>
      <c r="C49" s="940"/>
      <c r="D49" s="933"/>
      <c r="E49" s="516" t="s">
        <v>4</v>
      </c>
      <c r="F49" s="517">
        <v>62.5</v>
      </c>
      <c r="G49" s="517">
        <v>124.6</v>
      </c>
      <c r="H49" s="751">
        <v>117</v>
      </c>
      <c r="I49" s="933"/>
      <c r="J49" s="932"/>
      <c r="K49" s="932"/>
      <c r="L49" s="933"/>
      <c r="M49" s="896"/>
    </row>
    <row r="50" spans="1:13" ht="23.25" customHeight="1" x14ac:dyDescent="0.25">
      <c r="A50" s="940"/>
      <c r="B50" s="940"/>
      <c r="C50" s="940"/>
      <c r="D50" s="933"/>
      <c r="E50" s="516" t="s">
        <v>5</v>
      </c>
      <c r="F50" s="517">
        <v>5.5</v>
      </c>
      <c r="G50" s="517">
        <v>11</v>
      </c>
      <c r="H50" s="751">
        <v>10.3</v>
      </c>
      <c r="I50" s="933"/>
      <c r="J50" s="932"/>
      <c r="K50" s="932"/>
      <c r="L50" s="933"/>
      <c r="M50" s="896"/>
    </row>
    <row r="51" spans="1:13" ht="21" customHeight="1" x14ac:dyDescent="0.25">
      <c r="A51" s="951" t="s">
        <v>177</v>
      </c>
      <c r="B51" s="951" t="s">
        <v>176</v>
      </c>
      <c r="C51" s="951" t="s">
        <v>179</v>
      </c>
      <c r="D51" s="934" t="s">
        <v>445</v>
      </c>
      <c r="E51" s="30" t="s">
        <v>2</v>
      </c>
      <c r="F51" s="517">
        <v>4</v>
      </c>
      <c r="G51" s="517">
        <v>7.7</v>
      </c>
      <c r="H51" s="751">
        <v>3</v>
      </c>
      <c r="I51" s="934" t="s">
        <v>379</v>
      </c>
      <c r="J51" s="949" t="s">
        <v>799</v>
      </c>
      <c r="K51" s="932" t="s">
        <v>799</v>
      </c>
      <c r="L51" s="933" t="s">
        <v>1166</v>
      </c>
      <c r="M51" s="896"/>
    </row>
    <row r="52" spans="1:13" ht="21" customHeight="1" x14ac:dyDescent="0.25">
      <c r="A52" s="952"/>
      <c r="B52" s="952"/>
      <c r="C52" s="952"/>
      <c r="D52" s="935"/>
      <c r="E52" s="30" t="s">
        <v>5</v>
      </c>
      <c r="F52" s="517">
        <v>2.8</v>
      </c>
      <c r="G52" s="517">
        <v>3.2</v>
      </c>
      <c r="H52" s="751">
        <v>1.9</v>
      </c>
      <c r="I52" s="935"/>
      <c r="J52" s="950"/>
      <c r="K52" s="932"/>
      <c r="L52" s="933"/>
      <c r="M52" s="896"/>
    </row>
    <row r="53" spans="1:13" ht="21" customHeight="1" x14ac:dyDescent="0.25">
      <c r="A53" s="952"/>
      <c r="B53" s="952"/>
      <c r="C53" s="952"/>
      <c r="D53" s="935"/>
      <c r="E53" s="30" t="s">
        <v>4</v>
      </c>
      <c r="F53" s="517">
        <v>28</v>
      </c>
      <c r="G53" s="517">
        <v>28.2</v>
      </c>
      <c r="H53" s="751">
        <v>21.7</v>
      </c>
      <c r="I53" s="935"/>
      <c r="J53" s="950"/>
      <c r="K53" s="932"/>
      <c r="L53" s="933"/>
      <c r="M53" s="896"/>
    </row>
    <row r="54" spans="1:13" ht="21" customHeight="1" x14ac:dyDescent="0.25">
      <c r="A54" s="953"/>
      <c r="B54" s="953"/>
      <c r="C54" s="953"/>
      <c r="D54" s="936"/>
      <c r="E54" s="30" t="s">
        <v>12</v>
      </c>
      <c r="F54" s="517">
        <v>362</v>
      </c>
      <c r="G54" s="517">
        <v>380</v>
      </c>
      <c r="H54" s="751">
        <v>380</v>
      </c>
      <c r="I54" s="936"/>
      <c r="J54" s="955"/>
      <c r="K54" s="932"/>
      <c r="L54" s="933"/>
      <c r="M54" s="896"/>
    </row>
    <row r="55" spans="1:13" ht="30.75" customHeight="1" x14ac:dyDescent="0.25">
      <c r="A55" s="951" t="s">
        <v>177</v>
      </c>
      <c r="B55" s="951" t="s">
        <v>176</v>
      </c>
      <c r="C55" s="966" t="s">
        <v>180</v>
      </c>
      <c r="D55" s="934" t="s">
        <v>446</v>
      </c>
      <c r="E55" s="30" t="s">
        <v>2</v>
      </c>
      <c r="F55" s="517">
        <v>15</v>
      </c>
      <c r="G55" s="517">
        <v>15.4</v>
      </c>
      <c r="H55" s="751">
        <v>0.3</v>
      </c>
      <c r="I55" s="934" t="s">
        <v>379</v>
      </c>
      <c r="J55" s="949" t="s">
        <v>798</v>
      </c>
      <c r="K55" s="932" t="s">
        <v>798</v>
      </c>
      <c r="L55" s="933" t="s">
        <v>1167</v>
      </c>
      <c r="M55" s="896"/>
    </row>
    <row r="56" spans="1:13" ht="24.75" customHeight="1" x14ac:dyDescent="0.25">
      <c r="A56" s="952"/>
      <c r="B56" s="952"/>
      <c r="C56" s="967"/>
      <c r="D56" s="935"/>
      <c r="E56" s="30" t="s">
        <v>5</v>
      </c>
      <c r="F56" s="517">
        <v>10</v>
      </c>
      <c r="G56" s="517">
        <v>10.199999999999999</v>
      </c>
      <c r="H56" s="751">
        <v>9.9</v>
      </c>
      <c r="I56" s="935"/>
      <c r="J56" s="950"/>
      <c r="K56" s="932"/>
      <c r="L56" s="933"/>
      <c r="M56" s="896"/>
    </row>
    <row r="57" spans="1:13" ht="32.25" customHeight="1" x14ac:dyDescent="0.25">
      <c r="A57" s="952"/>
      <c r="B57" s="952"/>
      <c r="C57" s="967"/>
      <c r="D57" s="935"/>
      <c r="E57" s="30" t="s">
        <v>4</v>
      </c>
      <c r="F57" s="517">
        <v>113.1</v>
      </c>
      <c r="G57" s="517">
        <v>113.6</v>
      </c>
      <c r="H57" s="751">
        <v>111.8</v>
      </c>
      <c r="I57" s="935"/>
      <c r="J57" s="950"/>
      <c r="K57" s="932"/>
      <c r="L57" s="933"/>
      <c r="M57" s="896"/>
    </row>
    <row r="58" spans="1:13" ht="66" customHeight="1" x14ac:dyDescent="0.25">
      <c r="A58" s="511" t="s">
        <v>177</v>
      </c>
      <c r="B58" s="511" t="s">
        <v>176</v>
      </c>
      <c r="C58" s="37" t="s">
        <v>181</v>
      </c>
      <c r="D58" s="518" t="s">
        <v>809</v>
      </c>
      <c r="E58" s="30" t="s">
        <v>2</v>
      </c>
      <c r="F58" s="519">
        <v>70</v>
      </c>
      <c r="G58" s="519">
        <v>50</v>
      </c>
      <c r="H58" s="754">
        <v>50</v>
      </c>
      <c r="I58" s="518" t="s">
        <v>254</v>
      </c>
      <c r="J58" s="747">
        <v>8</v>
      </c>
      <c r="K58" s="747">
        <v>8</v>
      </c>
      <c r="L58" s="748" t="s">
        <v>1168</v>
      </c>
      <c r="M58" s="896"/>
    </row>
    <row r="59" spans="1:13" ht="48" customHeight="1" x14ac:dyDescent="0.25">
      <c r="A59" s="740" t="s">
        <v>177</v>
      </c>
      <c r="B59" s="740" t="s">
        <v>176</v>
      </c>
      <c r="C59" s="752" t="s">
        <v>182</v>
      </c>
      <c r="D59" s="744" t="s">
        <v>678</v>
      </c>
      <c r="E59" s="516" t="s">
        <v>2</v>
      </c>
      <c r="F59" s="519">
        <v>50</v>
      </c>
      <c r="G59" s="519">
        <v>72</v>
      </c>
      <c r="H59" s="754">
        <v>72</v>
      </c>
      <c r="I59" s="744" t="s">
        <v>1231</v>
      </c>
      <c r="J59" s="740" t="s">
        <v>817</v>
      </c>
      <c r="K59" s="772" t="s">
        <v>819</v>
      </c>
      <c r="L59" s="739" t="s">
        <v>1232</v>
      </c>
      <c r="M59" s="896"/>
    </row>
    <row r="60" spans="1:13" ht="57.75" customHeight="1" x14ac:dyDescent="0.25">
      <c r="A60" s="37" t="s">
        <v>177</v>
      </c>
      <c r="B60" s="37" t="s">
        <v>176</v>
      </c>
      <c r="C60" s="37" t="s">
        <v>185</v>
      </c>
      <c r="D60" s="22" t="s">
        <v>769</v>
      </c>
      <c r="E60" s="516" t="s">
        <v>2</v>
      </c>
      <c r="F60" s="519">
        <v>0</v>
      </c>
      <c r="G60" s="519">
        <v>10</v>
      </c>
      <c r="H60" s="754">
        <v>9.9</v>
      </c>
      <c r="I60" s="520" t="s">
        <v>784</v>
      </c>
      <c r="J60" s="772" t="s">
        <v>118</v>
      </c>
      <c r="K60" s="772" t="s">
        <v>118</v>
      </c>
      <c r="L60" s="520" t="s">
        <v>1169</v>
      </c>
      <c r="M60" s="896"/>
    </row>
    <row r="61" spans="1:13" ht="26.25" customHeight="1" x14ac:dyDescent="0.25">
      <c r="A61" s="964" t="s">
        <v>177</v>
      </c>
      <c r="B61" s="964" t="s">
        <v>176</v>
      </c>
      <c r="C61" s="964" t="s">
        <v>187</v>
      </c>
      <c r="D61" s="945" t="s">
        <v>684</v>
      </c>
      <c r="E61" s="516" t="s">
        <v>2</v>
      </c>
      <c r="F61" s="519">
        <v>14</v>
      </c>
      <c r="G61" s="519">
        <v>0</v>
      </c>
      <c r="H61" s="754">
        <v>0</v>
      </c>
      <c r="I61" s="945" t="s">
        <v>685</v>
      </c>
      <c r="J61" s="964" t="s">
        <v>221</v>
      </c>
      <c r="K61" s="964" t="s">
        <v>221</v>
      </c>
      <c r="L61" s="945" t="s">
        <v>1209</v>
      </c>
      <c r="M61" s="896"/>
    </row>
    <row r="62" spans="1:13" ht="49.5" customHeight="1" x14ac:dyDescent="0.25">
      <c r="A62" s="965"/>
      <c r="B62" s="965"/>
      <c r="C62" s="965"/>
      <c r="D62" s="947"/>
      <c r="E62" s="516" t="s">
        <v>5</v>
      </c>
      <c r="F62" s="519">
        <v>56</v>
      </c>
      <c r="G62" s="519">
        <v>0</v>
      </c>
      <c r="H62" s="519">
        <v>0</v>
      </c>
      <c r="I62" s="947"/>
      <c r="J62" s="965"/>
      <c r="K62" s="965"/>
      <c r="L62" s="947"/>
      <c r="M62" s="896"/>
    </row>
    <row r="63" spans="1:13" ht="20.25" customHeight="1" x14ac:dyDescent="0.25">
      <c r="A63" s="332" t="s">
        <v>177</v>
      </c>
      <c r="B63" s="332" t="s">
        <v>176</v>
      </c>
      <c r="C63" s="948" t="s">
        <v>168</v>
      </c>
      <c r="D63" s="948"/>
      <c r="E63" s="948"/>
      <c r="F63" s="131">
        <f>SUM(F46:F62)</f>
        <v>1393.3999999999999</v>
      </c>
      <c r="G63" s="131">
        <f>SUM(G46:G62)</f>
        <v>1379.5000000000002</v>
      </c>
      <c r="H63" s="131">
        <f>SUM(H46:H62)</f>
        <v>1343.7</v>
      </c>
      <c r="I63" s="111"/>
      <c r="J63" s="555"/>
      <c r="K63" s="555"/>
      <c r="L63" s="111"/>
      <c r="M63" s="896"/>
    </row>
    <row r="64" spans="1:13" ht="16.5" customHeight="1" x14ac:dyDescent="0.25">
      <c r="A64" s="332" t="s">
        <v>177</v>
      </c>
      <c r="B64" s="971" t="s">
        <v>126</v>
      </c>
      <c r="C64" s="971"/>
      <c r="D64" s="971"/>
      <c r="E64" s="971"/>
      <c r="F64" s="130">
        <f>+F63</f>
        <v>1393.3999999999999</v>
      </c>
      <c r="G64" s="130">
        <f>+G63</f>
        <v>1379.5000000000002</v>
      </c>
      <c r="H64" s="130">
        <f>+H63</f>
        <v>1343.7</v>
      </c>
      <c r="I64" s="125"/>
      <c r="J64" s="556"/>
      <c r="K64" s="556"/>
      <c r="L64" s="125"/>
      <c r="M64" s="896"/>
    </row>
    <row r="65" spans="1:12" ht="20.25" customHeight="1" x14ac:dyDescent="0.25">
      <c r="A65" s="980" t="s">
        <v>170</v>
      </c>
      <c r="B65" s="980"/>
      <c r="C65" s="980"/>
      <c r="D65" s="980"/>
      <c r="E65" s="980"/>
      <c r="F65" s="99">
        <f>+F64+F43</f>
        <v>27267.7</v>
      </c>
      <c r="G65" s="99">
        <f>+G64+G43</f>
        <v>27774.700000000004</v>
      </c>
      <c r="H65" s="99">
        <f>+H64+H43</f>
        <v>27989.599999999995</v>
      </c>
      <c r="I65" s="882"/>
      <c r="J65" s="557"/>
      <c r="K65" s="557"/>
      <c r="L65" s="102"/>
    </row>
    <row r="66" spans="1:12" ht="18" customHeight="1" x14ac:dyDescent="0.25">
      <c r="A66" s="948" t="s">
        <v>191</v>
      </c>
      <c r="B66" s="948"/>
      <c r="C66" s="948"/>
      <c r="D66" s="948"/>
      <c r="E66" s="948"/>
      <c r="F66" s="920">
        <f>+F65-F67-F74</f>
        <v>3.637978807091713E-12</v>
      </c>
      <c r="G66" s="920">
        <f>+G65-G67-G74</f>
        <v>1.4779288903810084E-12</v>
      </c>
      <c r="H66" s="920">
        <f>+H65-H67-H74</f>
        <v>-3.637978807091713E-12</v>
      </c>
      <c r="I66" s="882"/>
      <c r="J66" s="557"/>
      <c r="K66" s="557"/>
      <c r="L66" s="102"/>
    </row>
    <row r="67" spans="1:12" ht="19.5" customHeight="1" x14ac:dyDescent="0.25">
      <c r="A67" s="969" t="s">
        <v>17</v>
      </c>
      <c r="B67" s="969"/>
      <c r="C67" s="969"/>
      <c r="D67" s="969"/>
      <c r="E67" s="969"/>
      <c r="F67" s="92">
        <f>SUM(F68:F73)</f>
        <v>26508.199999999997</v>
      </c>
      <c r="G67" s="92">
        <f>SUM(G68:G73)</f>
        <v>27381.300000000003</v>
      </c>
      <c r="H67" s="92">
        <f>SUM(H68:H73)</f>
        <v>27635.599999999999</v>
      </c>
      <c r="I67" s="882"/>
      <c r="J67" s="557"/>
      <c r="K67" s="557"/>
      <c r="L67" s="102"/>
    </row>
    <row r="68" spans="1:12" ht="14.25" customHeight="1" x14ac:dyDescent="0.25">
      <c r="A68" s="963" t="s">
        <v>127</v>
      </c>
      <c r="B68" s="963"/>
      <c r="C68" s="963"/>
      <c r="D68" s="963"/>
      <c r="E68" s="963"/>
      <c r="F68" s="149">
        <f>+F61+F60+F59+F58+F55+F51+F48+F47+F41+F38+F37+F36+F35+F33+F32+F31+F30+F29+F22+F18+F13</f>
        <v>10695.5</v>
      </c>
      <c r="G68" s="149">
        <f t="shared" ref="G68:H68" si="0">+G61+G60+G59+G58+G55+G51+G48+G47+G41+G38+G37+G36+G35+G33+G32+G31+G30+G29+G22+G18+G13</f>
        <v>10214</v>
      </c>
      <c r="H68" s="149">
        <f t="shared" si="0"/>
        <v>10539.7</v>
      </c>
      <c r="I68" s="882"/>
      <c r="J68" s="557"/>
      <c r="K68" s="557"/>
      <c r="L68" s="102"/>
    </row>
    <row r="69" spans="1:12" ht="15.75" customHeight="1" x14ac:dyDescent="0.25">
      <c r="A69" s="963" t="s">
        <v>209</v>
      </c>
      <c r="B69" s="963"/>
      <c r="C69" s="963"/>
      <c r="D69" s="963"/>
      <c r="E69" s="963"/>
      <c r="F69" s="204">
        <f>+F46+F26+F25+F21+F17+F11+F34+F39+F28</f>
        <v>14586.699999999999</v>
      </c>
      <c r="G69" s="204">
        <f t="shared" ref="G69:H69" si="1">+G46+G26+G25+G21+G17+G11+G34+G39+G28</f>
        <v>15864.9</v>
      </c>
      <c r="H69" s="204">
        <f t="shared" si="1"/>
        <v>16126.9</v>
      </c>
      <c r="I69" s="882"/>
      <c r="J69" s="557"/>
      <c r="K69" s="557"/>
      <c r="L69" s="102"/>
    </row>
    <row r="70" spans="1:12" ht="16.5" customHeight="1" x14ac:dyDescent="0.25">
      <c r="A70" s="963" t="s">
        <v>128</v>
      </c>
      <c r="B70" s="963"/>
      <c r="C70" s="963"/>
      <c r="D70" s="963"/>
      <c r="E70" s="963"/>
      <c r="F70" s="204"/>
      <c r="G70" s="204"/>
      <c r="H70" s="204"/>
      <c r="I70" s="882"/>
      <c r="J70" s="557"/>
      <c r="K70" s="557"/>
      <c r="L70" s="102"/>
    </row>
    <row r="71" spans="1:12" ht="15" customHeight="1" x14ac:dyDescent="0.25">
      <c r="A71" s="963" t="s">
        <v>129</v>
      </c>
      <c r="B71" s="963"/>
      <c r="C71" s="963"/>
      <c r="D71" s="963"/>
      <c r="E71" s="963"/>
      <c r="F71" s="204">
        <f>+F16+F20+F24</f>
        <v>864</v>
      </c>
      <c r="G71" s="204">
        <f>+G16+G20+G24</f>
        <v>922.4</v>
      </c>
      <c r="H71" s="204">
        <f>+H16+H20+H24</f>
        <v>589</v>
      </c>
      <c r="I71" s="882"/>
      <c r="J71" s="557"/>
      <c r="K71" s="557"/>
      <c r="L71" s="102"/>
    </row>
    <row r="72" spans="1:12" ht="13.5" customHeight="1" x14ac:dyDescent="0.25">
      <c r="A72" s="963" t="s">
        <v>132</v>
      </c>
      <c r="B72" s="963"/>
      <c r="C72" s="963"/>
      <c r="D72" s="963"/>
      <c r="E72" s="963"/>
      <c r="F72" s="149">
        <f>+F54</f>
        <v>362</v>
      </c>
      <c r="G72" s="149">
        <f>+G54</f>
        <v>380</v>
      </c>
      <c r="H72" s="149">
        <f>+H54</f>
        <v>380</v>
      </c>
      <c r="I72" s="882"/>
      <c r="J72" s="557"/>
      <c r="K72" s="557"/>
      <c r="L72" s="102"/>
    </row>
    <row r="73" spans="1:12" ht="12.75" customHeight="1" x14ac:dyDescent="0.25">
      <c r="A73" s="963" t="s">
        <v>133</v>
      </c>
      <c r="B73" s="963"/>
      <c r="C73" s="963"/>
      <c r="D73" s="963"/>
      <c r="E73" s="963"/>
      <c r="F73" s="204"/>
      <c r="G73" s="204"/>
      <c r="H73" s="204"/>
      <c r="I73" s="882"/>
      <c r="J73" s="557"/>
      <c r="K73" s="557"/>
      <c r="L73" s="102"/>
    </row>
    <row r="74" spans="1:12" ht="16.5" customHeight="1" x14ac:dyDescent="0.25">
      <c r="A74" s="970" t="s">
        <v>16</v>
      </c>
      <c r="B74" s="970"/>
      <c r="C74" s="970"/>
      <c r="D74" s="970"/>
      <c r="E74" s="970"/>
      <c r="F74" s="92">
        <f>+F75+F76+F77+F78</f>
        <v>759.5</v>
      </c>
      <c r="G74" s="92">
        <f>+G75+G76+G77+G78</f>
        <v>393.4</v>
      </c>
      <c r="H74" s="92">
        <f>+H75+H76+H77+H78</f>
        <v>354</v>
      </c>
      <c r="I74" s="882"/>
      <c r="J74" s="557"/>
      <c r="K74" s="557"/>
      <c r="L74" s="102"/>
    </row>
    <row r="75" spans="1:12" ht="12.75" customHeight="1" x14ac:dyDescent="0.25">
      <c r="A75" s="963" t="s">
        <v>130</v>
      </c>
      <c r="B75" s="963"/>
      <c r="C75" s="963"/>
      <c r="D75" s="963"/>
      <c r="E75" s="963"/>
      <c r="F75" s="149">
        <f>+F57+F53+F49+F40+F27+F15+F23</f>
        <v>473.90000000000003</v>
      </c>
      <c r="G75" s="149">
        <f>+G57+G53+G49+G40+G27+G15+G23</f>
        <v>369</v>
      </c>
      <c r="H75" s="149">
        <f>+H57+H53+H49+H40+H27+H15+H23</f>
        <v>331.9</v>
      </c>
      <c r="I75" s="882"/>
      <c r="J75" s="557"/>
      <c r="K75" s="557"/>
      <c r="L75" s="102"/>
    </row>
    <row r="76" spans="1:12" ht="12.75" customHeight="1" x14ac:dyDescent="0.25">
      <c r="A76" s="963" t="s">
        <v>131</v>
      </c>
      <c r="B76" s="963"/>
      <c r="C76" s="963"/>
      <c r="D76" s="963"/>
      <c r="E76" s="963"/>
      <c r="F76" s="149">
        <f>+F56+F52+F50+F19+F34+F62</f>
        <v>285.60000000000002</v>
      </c>
      <c r="G76" s="149">
        <f>+G56+G52+G50+G19+G62</f>
        <v>24.4</v>
      </c>
      <c r="H76" s="149">
        <f>+H56+H52+H50+H19+H62</f>
        <v>22.1</v>
      </c>
      <c r="I76" s="882"/>
      <c r="J76" s="557"/>
      <c r="K76" s="557"/>
      <c r="L76" s="102"/>
    </row>
    <row r="77" spans="1:12" ht="12.75" customHeight="1" x14ac:dyDescent="0.25">
      <c r="A77" s="963" t="s">
        <v>134</v>
      </c>
      <c r="B77" s="963"/>
      <c r="C77" s="963"/>
      <c r="D77" s="963"/>
      <c r="E77" s="963"/>
      <c r="F77" s="149"/>
      <c r="G77" s="149"/>
      <c r="H77" s="149"/>
      <c r="I77" s="882"/>
      <c r="J77" s="557"/>
      <c r="K77" s="557"/>
      <c r="L77" s="102"/>
    </row>
    <row r="78" spans="1:12" ht="12.75" customHeight="1" x14ac:dyDescent="0.25">
      <c r="A78" s="963" t="s">
        <v>135</v>
      </c>
      <c r="B78" s="963"/>
      <c r="C78" s="963"/>
      <c r="D78" s="963"/>
      <c r="E78" s="963"/>
      <c r="F78" s="204"/>
      <c r="G78" s="204"/>
      <c r="H78" s="204"/>
      <c r="I78" s="882"/>
      <c r="J78" s="557"/>
      <c r="K78" s="557"/>
      <c r="L78" s="102"/>
    </row>
    <row r="79" spans="1:12" x14ac:dyDescent="0.25">
      <c r="A79" s="978" t="s">
        <v>816</v>
      </c>
      <c r="B79" s="978"/>
      <c r="C79" s="978"/>
      <c r="D79" s="978"/>
      <c r="E79" s="978"/>
      <c r="F79" s="978"/>
      <c r="G79" s="978"/>
      <c r="H79" s="978"/>
      <c r="I79" s="93"/>
    </row>
    <row r="80" spans="1:12" x14ac:dyDescent="0.25">
      <c r="A80" s="941" t="s">
        <v>869</v>
      </c>
      <c r="B80" s="941"/>
      <c r="C80" s="941"/>
      <c r="D80" s="941"/>
      <c r="E80" s="941"/>
      <c r="F80" s="941"/>
      <c r="G80" s="941"/>
      <c r="H80" s="941"/>
      <c r="I80" s="93"/>
    </row>
    <row r="81" spans="9:9" x14ac:dyDescent="0.25">
      <c r="I81" s="93"/>
    </row>
    <row r="82" spans="9:9" x14ac:dyDescent="0.25">
      <c r="I82" s="93"/>
    </row>
    <row r="83" spans="9:9" x14ac:dyDescent="0.25">
      <c r="I83" s="93"/>
    </row>
    <row r="84" spans="9:9" x14ac:dyDescent="0.25">
      <c r="I84" s="93"/>
    </row>
    <row r="85" spans="9:9" x14ac:dyDescent="0.25">
      <c r="I85" s="93"/>
    </row>
    <row r="86" spans="9:9" x14ac:dyDescent="0.25">
      <c r="I86" s="93"/>
    </row>
    <row r="87" spans="9:9" x14ac:dyDescent="0.25">
      <c r="I87" s="93"/>
    </row>
    <row r="88" spans="9:9" x14ac:dyDescent="0.25">
      <c r="I88" s="93"/>
    </row>
    <row r="89" spans="9:9" x14ac:dyDescent="0.25">
      <c r="I89" s="93"/>
    </row>
  </sheetData>
  <mergeCells count="128">
    <mergeCell ref="A79:H79"/>
    <mergeCell ref="G4:G7"/>
    <mergeCell ref="G11:G12"/>
    <mergeCell ref="G13:G14"/>
    <mergeCell ref="L17:L20"/>
    <mergeCell ref="L48:L50"/>
    <mergeCell ref="L51:L54"/>
    <mergeCell ref="L21:L24"/>
    <mergeCell ref="J27:J29"/>
    <mergeCell ref="K5:K7"/>
    <mergeCell ref="A8:I8"/>
    <mergeCell ref="K61:K62"/>
    <mergeCell ref="K38:K40"/>
    <mergeCell ref="K46:K47"/>
    <mergeCell ref="K48:K50"/>
    <mergeCell ref="K27:K29"/>
    <mergeCell ref="K51:K54"/>
    <mergeCell ref="D48:D50"/>
    <mergeCell ref="B48:B50"/>
    <mergeCell ref="J14:J16"/>
    <mergeCell ref="D38:D40"/>
    <mergeCell ref="A65:E65"/>
    <mergeCell ref="L27:L29"/>
    <mergeCell ref="I4:L4"/>
    <mergeCell ref="J5:J7"/>
    <mergeCell ref="I5:I7"/>
    <mergeCell ref="L5:L7"/>
    <mergeCell ref="J21:J24"/>
    <mergeCell ref="I55:I57"/>
    <mergeCell ref="B9:I9"/>
    <mergeCell ref="E13:E14"/>
    <mergeCell ref="E11:E12"/>
    <mergeCell ref="H13:H14"/>
    <mergeCell ref="H11:H12"/>
    <mergeCell ref="C11:C16"/>
    <mergeCell ref="B11:B16"/>
    <mergeCell ref="F11:F12"/>
    <mergeCell ref="I21:I24"/>
    <mergeCell ref="I27:I29"/>
    <mergeCell ref="D17:D20"/>
    <mergeCell ref="C17:C20"/>
    <mergeCell ref="K14:K16"/>
    <mergeCell ref="K21:K24"/>
    <mergeCell ref="I17:I20"/>
    <mergeCell ref="J48:J50"/>
    <mergeCell ref="I38:I40"/>
    <mergeCell ref="B44:I44"/>
    <mergeCell ref="I48:I50"/>
    <mergeCell ref="A75:E75"/>
    <mergeCell ref="A74:E74"/>
    <mergeCell ref="A71:E71"/>
    <mergeCell ref="A61:A62"/>
    <mergeCell ref="A73:E73"/>
    <mergeCell ref="B64:E64"/>
    <mergeCell ref="A68:E68"/>
    <mergeCell ref="J61:J62"/>
    <mergeCell ref="I51:I54"/>
    <mergeCell ref="C61:C62"/>
    <mergeCell ref="I61:I62"/>
    <mergeCell ref="D61:D62"/>
    <mergeCell ref="A78:E78"/>
    <mergeCell ref="A72:E72"/>
    <mergeCell ref="A69:E69"/>
    <mergeCell ref="B61:B62"/>
    <mergeCell ref="A66:E66"/>
    <mergeCell ref="B55:B57"/>
    <mergeCell ref="B27:B29"/>
    <mergeCell ref="B51:B54"/>
    <mergeCell ref="A21:A24"/>
    <mergeCell ref="C55:C57"/>
    <mergeCell ref="C46:C47"/>
    <mergeCell ref="C48:C50"/>
    <mergeCell ref="A55:A57"/>
    <mergeCell ref="C21:C24"/>
    <mergeCell ref="C38:C40"/>
    <mergeCell ref="D21:D24"/>
    <mergeCell ref="C27:C29"/>
    <mergeCell ref="B21:B24"/>
    <mergeCell ref="A70:E70"/>
    <mergeCell ref="A77:E77"/>
    <mergeCell ref="A51:A54"/>
    <mergeCell ref="A76:E76"/>
    <mergeCell ref="C63:E63"/>
    <mergeCell ref="A67:E67"/>
    <mergeCell ref="A4:A7"/>
    <mergeCell ref="B4:B7"/>
    <mergeCell ref="C4:C7"/>
    <mergeCell ref="I14:I16"/>
    <mergeCell ref="H4:H7"/>
    <mergeCell ref="F4:F7"/>
    <mergeCell ref="E4:E7"/>
    <mergeCell ref="D11:D16"/>
    <mergeCell ref="C10:I10"/>
    <mergeCell ref="D4:D7"/>
    <mergeCell ref="F13:F14"/>
    <mergeCell ref="J46:J47"/>
    <mergeCell ref="I46:I47"/>
    <mergeCell ref="A38:A40"/>
    <mergeCell ref="A48:A50"/>
    <mergeCell ref="D46:D47"/>
    <mergeCell ref="B46:B47"/>
    <mergeCell ref="A46:A47"/>
    <mergeCell ref="B43:E43"/>
    <mergeCell ref="B38:B40"/>
    <mergeCell ref="K55:K57"/>
    <mergeCell ref="L55:L57"/>
    <mergeCell ref="L11:L16"/>
    <mergeCell ref="K17:K20"/>
    <mergeCell ref="B17:B20"/>
    <mergeCell ref="A80:H80"/>
    <mergeCell ref="J1:L1"/>
    <mergeCell ref="A2:L2"/>
    <mergeCell ref="J3:L3"/>
    <mergeCell ref="L38:L40"/>
    <mergeCell ref="A17:A20"/>
    <mergeCell ref="A27:A29"/>
    <mergeCell ref="A11:A16"/>
    <mergeCell ref="D27:D29"/>
    <mergeCell ref="C42:E42"/>
    <mergeCell ref="L61:L62"/>
    <mergeCell ref="D55:D57"/>
    <mergeCell ref="J55:J57"/>
    <mergeCell ref="D51:D54"/>
    <mergeCell ref="C51:C54"/>
    <mergeCell ref="J38:J40"/>
    <mergeCell ref="L46:L47"/>
    <mergeCell ref="J51:J54"/>
    <mergeCell ref="C45:I45"/>
  </mergeCells>
  <phoneticPr fontId="18" type="noConversion"/>
  <pageMargins left="0.19685039370078741" right="0.19685039370078741" top="0.51181102362204722" bottom="0.19685039370078741" header="0" footer="0"/>
  <pageSetup paperSize="9" scale="7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173"/>
  <sheetViews>
    <sheetView zoomScale="85" zoomScaleNormal="85" workbookViewId="0">
      <pane ySplit="7" topLeftCell="A8" activePane="bottomLeft" state="frozen"/>
      <selection activeCell="A38" sqref="A38:J38"/>
      <selection pane="bottomLeft" activeCell="I39" sqref="I39"/>
    </sheetView>
  </sheetViews>
  <sheetFormatPr defaultColWidth="9.109375" defaultRowHeight="13.2" x14ac:dyDescent="0.25"/>
  <cols>
    <col min="1" max="1" width="3.33203125" style="465" customWidth="1"/>
    <col min="2" max="2" width="3.5546875" style="465" customWidth="1"/>
    <col min="3" max="3" width="5.109375" style="465" customWidth="1"/>
    <col min="4" max="4" width="37.6640625" style="465" customWidth="1"/>
    <col min="5" max="5" width="6.33203125" style="465" customWidth="1"/>
    <col min="6" max="6" width="11.44140625" style="280" customWidth="1"/>
    <col min="7" max="7" width="13.6640625" style="214" customWidth="1"/>
    <col min="8" max="8" width="12.44140625" style="280" customWidth="1"/>
    <col min="9" max="9" width="28.109375" style="280" customWidth="1"/>
    <col min="10" max="11" width="5.5546875" style="460" customWidth="1"/>
    <col min="12" max="12" width="43.6640625" style="460" customWidth="1"/>
    <col min="13" max="16384" width="9.109375" style="460"/>
  </cols>
  <sheetData>
    <row r="1" spans="1:13" ht="21" customHeight="1" x14ac:dyDescent="0.25">
      <c r="A1" s="279"/>
      <c r="B1" s="279"/>
      <c r="C1" s="279"/>
      <c r="D1" s="279"/>
      <c r="E1" s="279"/>
      <c r="J1" s="1329" t="s">
        <v>717</v>
      </c>
      <c r="K1" s="1329"/>
      <c r="L1" s="1329"/>
    </row>
    <row r="2" spans="1:13" ht="36.75" customHeight="1" x14ac:dyDescent="0.25">
      <c r="A2" s="1330" t="s">
        <v>880</v>
      </c>
      <c r="B2" s="1330"/>
      <c r="C2" s="1330"/>
      <c r="D2" s="1330"/>
      <c r="E2" s="1330"/>
      <c r="F2" s="1330"/>
      <c r="G2" s="1330"/>
      <c r="H2" s="1330"/>
      <c r="I2" s="1330"/>
      <c r="J2" s="1330"/>
      <c r="K2" s="1330"/>
      <c r="L2" s="1330"/>
    </row>
    <row r="3" spans="1:13" ht="12.75" customHeight="1" x14ac:dyDescent="0.25">
      <c r="A3" s="281"/>
      <c r="B3" s="281"/>
      <c r="C3" s="281"/>
      <c r="D3" s="281"/>
      <c r="E3" s="282"/>
      <c r="F3" s="282"/>
      <c r="G3" s="479"/>
      <c r="H3" s="282"/>
      <c r="I3" s="282"/>
      <c r="J3" s="1115" t="s">
        <v>282</v>
      </c>
      <c r="K3" s="1115"/>
      <c r="L3" s="1115"/>
    </row>
    <row r="4" spans="1:13" s="461" customFormat="1" ht="27" customHeight="1" x14ac:dyDescent="0.25">
      <c r="A4" s="957" t="s">
        <v>162</v>
      </c>
      <c r="B4" s="957" t="s">
        <v>163</v>
      </c>
      <c r="C4" s="957" t="s">
        <v>164</v>
      </c>
      <c r="D4" s="961" t="s">
        <v>165</v>
      </c>
      <c r="E4" s="957" t="s">
        <v>161</v>
      </c>
      <c r="F4" s="958" t="s">
        <v>867</v>
      </c>
      <c r="G4" s="958" t="s">
        <v>1012</v>
      </c>
      <c r="H4" s="1129" t="s">
        <v>868</v>
      </c>
      <c r="I4" s="1129" t="s">
        <v>166</v>
      </c>
      <c r="J4" s="1129"/>
      <c r="K4" s="1129"/>
      <c r="L4" s="1129"/>
    </row>
    <row r="5" spans="1:13" s="461" customFormat="1" ht="40.5" customHeight="1" x14ac:dyDescent="0.25">
      <c r="A5" s="957"/>
      <c r="B5" s="957"/>
      <c r="C5" s="957"/>
      <c r="D5" s="961"/>
      <c r="E5" s="957"/>
      <c r="F5" s="958"/>
      <c r="G5" s="958"/>
      <c r="H5" s="1129"/>
      <c r="I5" s="1118" t="s">
        <v>167</v>
      </c>
      <c r="J5" s="1120" t="s">
        <v>865</v>
      </c>
      <c r="K5" s="1120" t="s">
        <v>866</v>
      </c>
      <c r="L5" s="1117" t="s">
        <v>877</v>
      </c>
    </row>
    <row r="6" spans="1:13" s="461" customFormat="1" ht="15" customHeight="1" x14ac:dyDescent="0.25">
      <c r="A6" s="957"/>
      <c r="B6" s="957"/>
      <c r="C6" s="957"/>
      <c r="D6" s="961"/>
      <c r="E6" s="957"/>
      <c r="F6" s="958"/>
      <c r="G6" s="958"/>
      <c r="H6" s="1129"/>
      <c r="I6" s="1118"/>
      <c r="J6" s="1120"/>
      <c r="K6" s="1120"/>
      <c r="L6" s="1118"/>
    </row>
    <row r="7" spans="1:13" s="461" customFormat="1" ht="45" customHeight="1" x14ac:dyDescent="0.25">
      <c r="A7" s="957"/>
      <c r="B7" s="957"/>
      <c r="C7" s="957"/>
      <c r="D7" s="961"/>
      <c r="E7" s="957"/>
      <c r="F7" s="958"/>
      <c r="G7" s="958"/>
      <c r="H7" s="1129"/>
      <c r="I7" s="1119"/>
      <c r="J7" s="1120"/>
      <c r="K7" s="1120"/>
      <c r="L7" s="1119"/>
    </row>
    <row r="8" spans="1:13" s="461" customFormat="1" ht="26.25" customHeight="1" x14ac:dyDescent="0.25">
      <c r="A8" s="1325" t="s">
        <v>321</v>
      </c>
      <c r="B8" s="1326"/>
      <c r="C8" s="1326"/>
      <c r="D8" s="1326"/>
      <c r="E8" s="1326"/>
      <c r="F8" s="1326"/>
      <c r="G8" s="1326"/>
      <c r="H8" s="1326"/>
      <c r="I8" s="1326"/>
      <c r="J8" s="1326"/>
      <c r="K8" s="1326"/>
      <c r="L8" s="1327"/>
    </row>
    <row r="9" spans="1:13" ht="14.25" customHeight="1" x14ac:dyDescent="0.25">
      <c r="A9" s="283" t="s">
        <v>176</v>
      </c>
      <c r="B9" s="1331" t="s">
        <v>669</v>
      </c>
      <c r="C9" s="1331"/>
      <c r="D9" s="1331"/>
      <c r="E9" s="1331"/>
      <c r="F9" s="1331"/>
      <c r="G9" s="1331"/>
      <c r="H9" s="1331"/>
      <c r="I9" s="1331"/>
      <c r="J9" s="284"/>
      <c r="K9" s="284"/>
      <c r="L9" s="284"/>
    </row>
    <row r="10" spans="1:13" ht="14.25" customHeight="1" x14ac:dyDescent="0.25">
      <c r="A10" s="283" t="s">
        <v>176</v>
      </c>
      <c r="B10" s="285" t="s">
        <v>176</v>
      </c>
      <c r="C10" s="1331" t="s">
        <v>117</v>
      </c>
      <c r="D10" s="1331"/>
      <c r="E10" s="1331"/>
      <c r="F10" s="1331"/>
      <c r="G10" s="1331"/>
      <c r="H10" s="1331"/>
      <c r="I10" s="1331"/>
      <c r="J10" s="284"/>
      <c r="K10" s="284"/>
      <c r="L10" s="284"/>
    </row>
    <row r="11" spans="1:13" s="153" customFormat="1" ht="59.25" customHeight="1" x14ac:dyDescent="0.25">
      <c r="A11" s="286" t="s">
        <v>176</v>
      </c>
      <c r="B11" s="286" t="s">
        <v>176</v>
      </c>
      <c r="C11" s="160" t="s">
        <v>176</v>
      </c>
      <c r="D11" s="161" t="s">
        <v>568</v>
      </c>
      <c r="E11" s="1123" t="s">
        <v>2</v>
      </c>
      <c r="F11" s="1046">
        <v>29</v>
      </c>
      <c r="G11" s="1222">
        <v>29</v>
      </c>
      <c r="H11" s="1046">
        <v>29</v>
      </c>
      <c r="I11" s="352" t="s">
        <v>435</v>
      </c>
      <c r="J11" s="320">
        <v>810</v>
      </c>
      <c r="K11" s="320">
        <v>1350</v>
      </c>
      <c r="L11" s="934" t="s">
        <v>959</v>
      </c>
      <c r="M11" s="893"/>
    </row>
    <row r="12" spans="1:13" s="462" customFormat="1" ht="53.25" customHeight="1" x14ac:dyDescent="0.25">
      <c r="A12" s="286" t="s">
        <v>176</v>
      </c>
      <c r="B12" s="286" t="s">
        <v>176</v>
      </c>
      <c r="C12" s="312" t="s">
        <v>279</v>
      </c>
      <c r="D12" s="287" t="s">
        <v>567</v>
      </c>
      <c r="E12" s="1128"/>
      <c r="F12" s="1220"/>
      <c r="G12" s="1223"/>
      <c r="H12" s="1220"/>
      <c r="I12" s="230" t="s">
        <v>790</v>
      </c>
      <c r="J12" s="288">
        <v>300</v>
      </c>
      <c r="K12" s="288">
        <v>350</v>
      </c>
      <c r="L12" s="935"/>
      <c r="M12" s="893"/>
    </row>
    <row r="13" spans="1:13" s="462" customFormat="1" ht="33.75" customHeight="1" x14ac:dyDescent="0.25">
      <c r="A13" s="286" t="s">
        <v>176</v>
      </c>
      <c r="B13" s="286" t="s">
        <v>176</v>
      </c>
      <c r="C13" s="312" t="s">
        <v>280</v>
      </c>
      <c r="D13" s="287" t="s">
        <v>791</v>
      </c>
      <c r="E13" s="1124"/>
      <c r="F13" s="1047"/>
      <c r="G13" s="1349"/>
      <c r="H13" s="1047"/>
      <c r="I13" s="463" t="s">
        <v>572</v>
      </c>
      <c r="J13" s="288">
        <v>50</v>
      </c>
      <c r="K13" s="288">
        <v>50</v>
      </c>
      <c r="L13" s="935"/>
      <c r="M13" s="893"/>
    </row>
    <row r="14" spans="1:13" s="462" customFormat="1" ht="44.25" customHeight="1" x14ac:dyDescent="0.25">
      <c r="A14" s="286" t="s">
        <v>176</v>
      </c>
      <c r="B14" s="286" t="s">
        <v>176</v>
      </c>
      <c r="C14" s="312" t="s">
        <v>281</v>
      </c>
      <c r="D14" s="287" t="s">
        <v>569</v>
      </c>
      <c r="E14" s="1123" t="s">
        <v>11</v>
      </c>
      <c r="F14" s="1046">
        <v>80</v>
      </c>
      <c r="G14" s="1222">
        <v>80</v>
      </c>
      <c r="H14" s="1046">
        <v>80.7</v>
      </c>
      <c r="I14" s="230" t="s">
        <v>792</v>
      </c>
      <c r="J14" s="288">
        <v>10</v>
      </c>
      <c r="K14" s="288">
        <v>10</v>
      </c>
      <c r="L14" s="935"/>
      <c r="M14" s="893"/>
    </row>
    <row r="15" spans="1:13" s="462" customFormat="1" ht="33.75" customHeight="1" x14ac:dyDescent="0.25">
      <c r="A15" s="286" t="s">
        <v>176</v>
      </c>
      <c r="B15" s="286" t="s">
        <v>176</v>
      </c>
      <c r="C15" s="312" t="s">
        <v>290</v>
      </c>
      <c r="D15" s="287" t="s">
        <v>570</v>
      </c>
      <c r="E15" s="1128"/>
      <c r="F15" s="1220"/>
      <c r="G15" s="1223"/>
      <c r="H15" s="1220"/>
      <c r="I15" s="1332" t="s">
        <v>573</v>
      </c>
      <c r="J15" s="1334">
        <v>2</v>
      </c>
      <c r="K15" s="1227">
        <v>2</v>
      </c>
      <c r="L15" s="935"/>
      <c r="M15" s="893"/>
    </row>
    <row r="16" spans="1:13" s="462" customFormat="1" ht="45" customHeight="1" x14ac:dyDescent="0.25">
      <c r="A16" s="286" t="s">
        <v>176</v>
      </c>
      <c r="B16" s="286" t="s">
        <v>176</v>
      </c>
      <c r="C16" s="312" t="s">
        <v>385</v>
      </c>
      <c r="D16" s="287" t="s">
        <v>793</v>
      </c>
      <c r="E16" s="1124"/>
      <c r="F16" s="1047"/>
      <c r="G16" s="1349"/>
      <c r="H16" s="1047"/>
      <c r="I16" s="1333"/>
      <c r="J16" s="1335"/>
      <c r="K16" s="1227"/>
      <c r="L16" s="936"/>
      <c r="M16" s="893"/>
    </row>
    <row r="17" spans="1:13" s="153" customFormat="1" ht="139.5" customHeight="1" x14ac:dyDescent="0.25">
      <c r="A17" s="164" t="s">
        <v>176</v>
      </c>
      <c r="B17" s="162" t="s">
        <v>176</v>
      </c>
      <c r="C17" s="160" t="s">
        <v>177</v>
      </c>
      <c r="D17" s="314" t="s">
        <v>571</v>
      </c>
      <c r="E17" s="164" t="s">
        <v>84</v>
      </c>
      <c r="F17" s="168">
        <v>162</v>
      </c>
      <c r="G17" s="471">
        <v>162</v>
      </c>
      <c r="H17" s="592">
        <v>105.1</v>
      </c>
      <c r="I17" s="609" t="s">
        <v>565</v>
      </c>
      <c r="J17" s="654">
        <v>35</v>
      </c>
      <c r="K17" s="320">
        <v>49</v>
      </c>
      <c r="L17" s="596" t="s">
        <v>1066</v>
      </c>
      <c r="M17" s="893"/>
    </row>
    <row r="18" spans="1:13" s="153" customFormat="1" ht="110.25" customHeight="1" x14ac:dyDescent="0.25">
      <c r="A18" s="164" t="s">
        <v>176</v>
      </c>
      <c r="B18" s="162" t="s">
        <v>176</v>
      </c>
      <c r="C18" s="160" t="s">
        <v>178</v>
      </c>
      <c r="D18" s="314" t="s">
        <v>566</v>
      </c>
      <c r="E18" s="164" t="s">
        <v>2</v>
      </c>
      <c r="F18" s="126">
        <v>1</v>
      </c>
      <c r="G18" s="469">
        <v>1</v>
      </c>
      <c r="H18" s="593">
        <v>1</v>
      </c>
      <c r="I18" s="609" t="s">
        <v>582</v>
      </c>
      <c r="J18" s="610" t="s">
        <v>946</v>
      </c>
      <c r="K18" s="610" t="s">
        <v>946</v>
      </c>
      <c r="L18" s="596" t="s">
        <v>958</v>
      </c>
      <c r="M18" s="893"/>
    </row>
    <row r="19" spans="1:13" ht="17.25" customHeight="1" x14ac:dyDescent="0.25">
      <c r="A19" s="289" t="s">
        <v>176</v>
      </c>
      <c r="B19" s="290" t="s">
        <v>176</v>
      </c>
      <c r="C19" s="1342" t="s">
        <v>168</v>
      </c>
      <c r="D19" s="1342"/>
      <c r="E19" s="1342"/>
      <c r="F19" s="291">
        <f>SUM(F11:F18)</f>
        <v>272</v>
      </c>
      <c r="G19" s="480">
        <f>SUM(G11:G18)</f>
        <v>272</v>
      </c>
      <c r="H19" s="291">
        <f>SUM(H11:H18)</f>
        <v>215.8</v>
      </c>
      <c r="I19" s="292"/>
      <c r="J19" s="284"/>
      <c r="K19" s="284"/>
      <c r="L19" s="284"/>
      <c r="M19" s="893"/>
    </row>
    <row r="20" spans="1:13" ht="15.75" customHeight="1" x14ac:dyDescent="0.25">
      <c r="A20" s="289" t="s">
        <v>176</v>
      </c>
      <c r="B20" s="1345" t="s">
        <v>169</v>
      </c>
      <c r="C20" s="1345"/>
      <c r="D20" s="1345"/>
      <c r="E20" s="1345"/>
      <c r="F20" s="293">
        <f>+F19</f>
        <v>272</v>
      </c>
      <c r="G20" s="481">
        <f>+G19</f>
        <v>272</v>
      </c>
      <c r="H20" s="293">
        <f>+H19</f>
        <v>215.8</v>
      </c>
      <c r="I20" s="292"/>
      <c r="J20" s="284"/>
      <c r="K20" s="284"/>
      <c r="L20" s="284"/>
      <c r="M20" s="893"/>
    </row>
    <row r="21" spans="1:13" s="153" customFormat="1" ht="18.75" customHeight="1" x14ac:dyDescent="0.25">
      <c r="A21" s="167" t="s">
        <v>177</v>
      </c>
      <c r="B21" s="1344" t="s">
        <v>575</v>
      </c>
      <c r="C21" s="1344"/>
      <c r="D21" s="1344"/>
      <c r="E21" s="1344"/>
      <c r="F21" s="1344"/>
      <c r="G21" s="1344"/>
      <c r="H21" s="1344"/>
      <c r="I21" s="1344"/>
      <c r="J21" s="164"/>
      <c r="K21" s="164"/>
      <c r="L21" s="164"/>
      <c r="M21" s="893"/>
    </row>
    <row r="22" spans="1:13" s="153" customFormat="1" ht="21" customHeight="1" x14ac:dyDescent="0.25">
      <c r="A22" s="167" t="s">
        <v>177</v>
      </c>
      <c r="B22" s="167" t="s">
        <v>176</v>
      </c>
      <c r="C22" s="1344" t="s">
        <v>574</v>
      </c>
      <c r="D22" s="1344"/>
      <c r="E22" s="1344"/>
      <c r="F22" s="1344"/>
      <c r="G22" s="1344"/>
      <c r="H22" s="1344"/>
      <c r="I22" s="1344"/>
      <c r="J22" s="164"/>
      <c r="K22" s="164"/>
      <c r="L22" s="164"/>
      <c r="M22" s="893"/>
    </row>
    <row r="23" spans="1:13" s="153" customFormat="1" ht="190.5" customHeight="1" x14ac:dyDescent="0.25">
      <c r="A23" s="629" t="s">
        <v>177</v>
      </c>
      <c r="B23" s="629" t="s">
        <v>176</v>
      </c>
      <c r="C23" s="633" t="s">
        <v>178</v>
      </c>
      <c r="D23" s="163" t="s">
        <v>65</v>
      </c>
      <c r="E23" s="163" t="s">
        <v>11</v>
      </c>
      <c r="F23" s="174">
        <v>20</v>
      </c>
      <c r="G23" s="174">
        <v>20</v>
      </c>
      <c r="H23" s="174">
        <v>10</v>
      </c>
      <c r="I23" s="352" t="s">
        <v>410</v>
      </c>
      <c r="J23" s="306" t="s">
        <v>411</v>
      </c>
      <c r="K23" s="627" t="s">
        <v>960</v>
      </c>
      <c r="L23" s="619" t="s">
        <v>962</v>
      </c>
      <c r="M23" s="893"/>
    </row>
    <row r="24" spans="1:13" ht="62.25" customHeight="1" x14ac:dyDescent="0.25">
      <c r="A24" s="629" t="s">
        <v>177</v>
      </c>
      <c r="B24" s="629" t="s">
        <v>176</v>
      </c>
      <c r="C24" s="633" t="s">
        <v>179</v>
      </c>
      <c r="D24" s="163" t="s">
        <v>576</v>
      </c>
      <c r="E24" s="163" t="s">
        <v>2</v>
      </c>
      <c r="F24" s="126">
        <v>1</v>
      </c>
      <c r="G24" s="126">
        <v>0</v>
      </c>
      <c r="H24" s="126">
        <v>0</v>
      </c>
      <c r="I24" s="352" t="s">
        <v>577</v>
      </c>
      <c r="J24" s="306" t="s">
        <v>118</v>
      </c>
      <c r="K24" s="632" t="s">
        <v>221</v>
      </c>
      <c r="L24" s="631" t="s">
        <v>961</v>
      </c>
      <c r="M24" s="893"/>
    </row>
    <row r="25" spans="1:13" ht="42.75" customHeight="1" x14ac:dyDescent="0.25">
      <c r="A25" s="629" t="s">
        <v>177</v>
      </c>
      <c r="B25" s="629" t="s">
        <v>176</v>
      </c>
      <c r="C25" s="633" t="s">
        <v>180</v>
      </c>
      <c r="D25" s="163" t="s">
        <v>794</v>
      </c>
      <c r="E25" s="163" t="s">
        <v>5</v>
      </c>
      <c r="F25" s="126">
        <v>4013</v>
      </c>
      <c r="G25" s="126">
        <v>150</v>
      </c>
      <c r="H25" s="126">
        <v>101.3</v>
      </c>
      <c r="I25" s="352" t="s">
        <v>963</v>
      </c>
      <c r="J25" s="306" t="s">
        <v>965</v>
      </c>
      <c r="K25" s="306" t="s">
        <v>964</v>
      </c>
      <c r="L25" s="617" t="s">
        <v>966</v>
      </c>
      <c r="M25" s="893"/>
    </row>
    <row r="26" spans="1:13" ht="17.25" customHeight="1" x14ac:dyDescent="0.25">
      <c r="A26" s="167" t="s">
        <v>178</v>
      </c>
      <c r="B26" s="167" t="s">
        <v>176</v>
      </c>
      <c r="C26" s="1343" t="s">
        <v>168</v>
      </c>
      <c r="D26" s="1343"/>
      <c r="E26" s="1343"/>
      <c r="F26" s="215">
        <f>+F23+F24+F25</f>
        <v>4034</v>
      </c>
      <c r="G26" s="215">
        <f>+G23+G24+G25</f>
        <v>170</v>
      </c>
      <c r="H26" s="215">
        <f>+H23+H24+H25</f>
        <v>111.3</v>
      </c>
      <c r="I26" s="352"/>
      <c r="J26" s="284"/>
      <c r="K26" s="284"/>
      <c r="L26" s="284"/>
      <c r="M26" s="893"/>
    </row>
    <row r="27" spans="1:13" s="464" customFormat="1" ht="15.75" customHeight="1" x14ac:dyDescent="0.25">
      <c r="A27" s="158" t="s">
        <v>178</v>
      </c>
      <c r="B27" s="1221" t="s">
        <v>169</v>
      </c>
      <c r="C27" s="1221"/>
      <c r="D27" s="1221"/>
      <c r="E27" s="1221"/>
      <c r="F27" s="216">
        <f>+F26</f>
        <v>4034</v>
      </c>
      <c r="G27" s="133">
        <f>+G26</f>
        <v>170</v>
      </c>
      <c r="H27" s="294">
        <f>+H26</f>
        <v>111.3</v>
      </c>
      <c r="I27" s="295"/>
      <c r="J27" s="296"/>
      <c r="K27" s="296"/>
      <c r="L27" s="296"/>
      <c r="M27" s="893"/>
    </row>
    <row r="28" spans="1:13" ht="17.25" customHeight="1" x14ac:dyDescent="0.25">
      <c r="A28" s="1231" t="s">
        <v>170</v>
      </c>
      <c r="B28" s="1231"/>
      <c r="C28" s="1231"/>
      <c r="D28" s="1231"/>
      <c r="E28" s="1231"/>
      <c r="F28" s="183">
        <f>+F27+F20</f>
        <v>4306</v>
      </c>
      <c r="G28" s="482">
        <f>+G27+G20</f>
        <v>442</v>
      </c>
      <c r="H28" s="297">
        <f>+H27+H20</f>
        <v>327.10000000000002</v>
      </c>
      <c r="I28" s="904"/>
      <c r="J28" s="298"/>
      <c r="K28" s="298"/>
      <c r="L28" s="298"/>
    </row>
    <row r="29" spans="1:13" ht="18" customHeight="1" x14ac:dyDescent="0.25">
      <c r="A29" s="1211" t="s">
        <v>191</v>
      </c>
      <c r="B29" s="1212"/>
      <c r="C29" s="1212"/>
      <c r="D29" s="1212"/>
      <c r="E29" s="1213"/>
      <c r="F29" s="925">
        <f>+F28-F30-F37</f>
        <v>0</v>
      </c>
      <c r="G29" s="925">
        <f>+G28-G30-G37</f>
        <v>0</v>
      </c>
      <c r="H29" s="925">
        <f>+H28-H30-H37</f>
        <v>0</v>
      </c>
      <c r="I29" s="904"/>
      <c r="J29" s="298"/>
      <c r="K29" s="298"/>
      <c r="L29" s="298"/>
    </row>
    <row r="30" spans="1:13" ht="16.5" customHeight="1" x14ac:dyDescent="0.25">
      <c r="A30" s="1346" t="s">
        <v>17</v>
      </c>
      <c r="B30" s="1347"/>
      <c r="C30" s="1347"/>
      <c r="D30" s="1347"/>
      <c r="E30" s="1348"/>
      <c r="F30" s="257">
        <f>SUM(F31:F36)</f>
        <v>31</v>
      </c>
      <c r="G30" s="483">
        <f>SUM(G31:G36)</f>
        <v>30</v>
      </c>
      <c r="H30" s="299">
        <f>SUM(H31:H36)</f>
        <v>30</v>
      </c>
      <c r="I30" s="904"/>
      <c r="J30" s="298"/>
      <c r="K30" s="298"/>
      <c r="L30" s="298"/>
    </row>
    <row r="31" spans="1:13" x14ac:dyDescent="0.25">
      <c r="A31" s="1336" t="s">
        <v>244</v>
      </c>
      <c r="B31" s="1337"/>
      <c r="C31" s="1337"/>
      <c r="D31" s="1337"/>
      <c r="E31" s="1338"/>
      <c r="F31" s="258">
        <f>+F24+F18+F11</f>
        <v>31</v>
      </c>
      <c r="G31" s="204">
        <f>+G24+G18+G11</f>
        <v>30</v>
      </c>
      <c r="H31" s="258">
        <f>+H24+H18+H11</f>
        <v>30</v>
      </c>
      <c r="I31" s="904"/>
      <c r="J31" s="298"/>
      <c r="K31" s="298"/>
      <c r="L31" s="298"/>
    </row>
    <row r="32" spans="1:13" x14ac:dyDescent="0.25">
      <c r="A32" s="1336" t="s">
        <v>245</v>
      </c>
      <c r="B32" s="1337"/>
      <c r="C32" s="1337"/>
      <c r="D32" s="1337"/>
      <c r="E32" s="1338"/>
      <c r="F32" s="259"/>
      <c r="G32" s="149"/>
      <c r="H32" s="300"/>
      <c r="I32" s="904"/>
      <c r="J32" s="298"/>
      <c r="K32" s="298"/>
      <c r="L32" s="298"/>
    </row>
    <row r="33" spans="1:12" x14ac:dyDescent="0.25">
      <c r="A33" s="1336" t="s">
        <v>246</v>
      </c>
      <c r="B33" s="1337"/>
      <c r="C33" s="1337"/>
      <c r="D33" s="1337"/>
      <c r="E33" s="1338"/>
      <c r="F33" s="259"/>
      <c r="G33" s="149"/>
      <c r="H33" s="300"/>
      <c r="I33" s="904"/>
      <c r="J33" s="298"/>
      <c r="K33" s="298"/>
      <c r="L33" s="298"/>
    </row>
    <row r="34" spans="1:12" x14ac:dyDescent="0.25">
      <c r="A34" s="1336" t="s">
        <v>247</v>
      </c>
      <c r="B34" s="1337"/>
      <c r="C34" s="1337"/>
      <c r="D34" s="1337"/>
      <c r="E34" s="1338"/>
      <c r="F34" s="259"/>
      <c r="G34" s="149"/>
      <c r="H34" s="300"/>
      <c r="I34" s="904"/>
      <c r="J34" s="298"/>
      <c r="K34" s="298"/>
      <c r="L34" s="298"/>
    </row>
    <row r="35" spans="1:12" x14ac:dyDescent="0.25">
      <c r="A35" s="1336" t="s">
        <v>248</v>
      </c>
      <c r="B35" s="1337"/>
      <c r="C35" s="1337"/>
      <c r="D35" s="1337"/>
      <c r="E35" s="1338"/>
      <c r="F35" s="259"/>
      <c r="G35" s="149"/>
      <c r="H35" s="300"/>
      <c r="I35" s="904"/>
      <c r="J35" s="298"/>
      <c r="K35" s="298"/>
      <c r="L35" s="298"/>
    </row>
    <row r="36" spans="1:12" x14ac:dyDescent="0.25">
      <c r="A36" s="1336" t="s">
        <v>249</v>
      </c>
      <c r="B36" s="1337"/>
      <c r="C36" s="1337"/>
      <c r="D36" s="1337"/>
      <c r="E36" s="1338"/>
      <c r="F36" s="259"/>
      <c r="G36" s="149"/>
      <c r="H36" s="300"/>
      <c r="I36" s="904"/>
      <c r="J36" s="298"/>
      <c r="K36" s="298"/>
      <c r="L36" s="298"/>
    </row>
    <row r="37" spans="1:12" ht="16.5" customHeight="1" x14ac:dyDescent="0.25">
      <c r="A37" s="1339" t="s">
        <v>16</v>
      </c>
      <c r="B37" s="1340"/>
      <c r="C37" s="1340"/>
      <c r="D37" s="1340"/>
      <c r="E37" s="1341"/>
      <c r="F37" s="257">
        <f>SUM(F38:F41)</f>
        <v>4275</v>
      </c>
      <c r="G37" s="483">
        <f>SUM(G38:G41)</f>
        <v>412</v>
      </c>
      <c r="H37" s="299">
        <f>SUM(H38:H41)</f>
        <v>297.10000000000002</v>
      </c>
      <c r="I37" s="904"/>
      <c r="J37" s="298"/>
      <c r="K37" s="298"/>
      <c r="L37" s="298"/>
    </row>
    <row r="38" spans="1:12" x14ac:dyDescent="0.25">
      <c r="A38" s="1336" t="s">
        <v>250</v>
      </c>
      <c r="B38" s="1337"/>
      <c r="C38" s="1337"/>
      <c r="D38" s="1337"/>
      <c r="E38" s="1338"/>
      <c r="F38" s="259"/>
      <c r="G38" s="259"/>
      <c r="H38" s="259"/>
      <c r="I38" s="904"/>
      <c r="J38" s="298"/>
      <c r="K38" s="298"/>
      <c r="L38" s="298"/>
    </row>
    <row r="39" spans="1:12" x14ac:dyDescent="0.25">
      <c r="A39" s="1336" t="s">
        <v>251</v>
      </c>
      <c r="B39" s="1337"/>
      <c r="C39" s="1337"/>
      <c r="D39" s="1337"/>
      <c r="E39" s="1338"/>
      <c r="F39" s="259">
        <f>+F25</f>
        <v>4013</v>
      </c>
      <c r="G39" s="149">
        <f>+G25</f>
        <v>150</v>
      </c>
      <c r="H39" s="300">
        <f>+H25</f>
        <v>101.3</v>
      </c>
      <c r="I39" s="904"/>
      <c r="J39" s="298"/>
      <c r="K39" s="298"/>
      <c r="L39" s="298"/>
    </row>
    <row r="40" spans="1:12" x14ac:dyDescent="0.25">
      <c r="A40" s="1336" t="s">
        <v>252</v>
      </c>
      <c r="B40" s="1337"/>
      <c r="C40" s="1337"/>
      <c r="D40" s="1337"/>
      <c r="E40" s="1338"/>
      <c r="F40" s="259">
        <f>+F23+F14</f>
        <v>100</v>
      </c>
      <c r="G40" s="259">
        <f>+G23+G14</f>
        <v>100</v>
      </c>
      <c r="H40" s="259">
        <f>+H23+H14</f>
        <v>90.7</v>
      </c>
      <c r="I40" s="904"/>
      <c r="J40" s="298"/>
      <c r="K40" s="298"/>
      <c r="L40" s="298"/>
    </row>
    <row r="41" spans="1:12" ht="15" customHeight="1" x14ac:dyDescent="0.25">
      <c r="A41" s="1336" t="s">
        <v>253</v>
      </c>
      <c r="B41" s="1337"/>
      <c r="C41" s="1337"/>
      <c r="D41" s="1337"/>
      <c r="E41" s="1338"/>
      <c r="F41" s="259">
        <f>+F17</f>
        <v>162</v>
      </c>
      <c r="G41" s="149">
        <f>+G17</f>
        <v>162</v>
      </c>
      <c r="H41" s="300">
        <f>+H17</f>
        <v>105.1</v>
      </c>
      <c r="I41" s="904"/>
      <c r="J41" s="298"/>
      <c r="K41" s="298"/>
      <c r="L41" s="298"/>
    </row>
    <row r="42" spans="1:12" s="132" customFormat="1" ht="15.75" customHeight="1" x14ac:dyDescent="0.25">
      <c r="A42" s="1026" t="s">
        <v>816</v>
      </c>
      <c r="B42" s="1026"/>
      <c r="C42" s="1026"/>
      <c r="D42" s="1026"/>
      <c r="E42" s="1026"/>
      <c r="F42" s="1026"/>
      <c r="G42" s="1026"/>
      <c r="H42" s="1026"/>
      <c r="I42" s="365"/>
      <c r="J42" s="577"/>
      <c r="K42" s="578"/>
      <c r="L42" s="546"/>
    </row>
    <row r="43" spans="1:12" s="132" customFormat="1" ht="20.25" customHeight="1" x14ac:dyDescent="0.25">
      <c r="A43" s="941" t="s">
        <v>869</v>
      </c>
      <c r="B43" s="941"/>
      <c r="C43" s="941"/>
      <c r="D43" s="941"/>
      <c r="E43" s="941"/>
      <c r="F43" s="941"/>
      <c r="G43" s="941"/>
      <c r="H43" s="941"/>
      <c r="J43" s="579"/>
      <c r="K43" s="578"/>
      <c r="L43" s="546"/>
    </row>
    <row r="49" spans="7:7" x14ac:dyDescent="0.25">
      <c r="G49" s="504"/>
    </row>
    <row r="56" spans="7:7" x14ac:dyDescent="0.25">
      <c r="G56" s="504"/>
    </row>
    <row r="68" spans="7:7" x14ac:dyDescent="0.25">
      <c r="G68" s="504"/>
    </row>
    <row r="173" spans="7:7" x14ac:dyDescent="0.25">
      <c r="G173" s="504"/>
    </row>
  </sheetData>
  <mergeCells count="53">
    <mergeCell ref="L11:L16"/>
    <mergeCell ref="L5:L7"/>
    <mergeCell ref="E11:E13"/>
    <mergeCell ref="A42:H42"/>
    <mergeCell ref="K15:K16"/>
    <mergeCell ref="H4:H7"/>
    <mergeCell ref="H11:H13"/>
    <mergeCell ref="H14:H16"/>
    <mergeCell ref="C10:I10"/>
    <mergeCell ref="E4:E7"/>
    <mergeCell ref="F4:F7"/>
    <mergeCell ref="D4:D7"/>
    <mergeCell ref="J5:J7"/>
    <mergeCell ref="G4:G7"/>
    <mergeCell ref="G11:G13"/>
    <mergeCell ref="G14:G16"/>
    <mergeCell ref="B20:E20"/>
    <mergeCell ref="C22:I22"/>
    <mergeCell ref="A30:E30"/>
    <mergeCell ref="A29:E29"/>
    <mergeCell ref="B27:E27"/>
    <mergeCell ref="K5:K7"/>
    <mergeCell ref="A41:E41"/>
    <mergeCell ref="A39:E39"/>
    <mergeCell ref="A40:E40"/>
    <mergeCell ref="A32:E32"/>
    <mergeCell ref="A37:E37"/>
    <mergeCell ref="A38:E38"/>
    <mergeCell ref="A36:E36"/>
    <mergeCell ref="A34:E34"/>
    <mergeCell ref="A35:E35"/>
    <mergeCell ref="A33:E33"/>
    <mergeCell ref="A31:E31"/>
    <mergeCell ref="A28:E28"/>
    <mergeCell ref="C19:E19"/>
    <mergeCell ref="C26:E26"/>
    <mergeCell ref="B21:I21"/>
    <mergeCell ref="A43:H43"/>
    <mergeCell ref="J1:L1"/>
    <mergeCell ref="A8:L8"/>
    <mergeCell ref="I4:L4"/>
    <mergeCell ref="F14:F16"/>
    <mergeCell ref="A2:L2"/>
    <mergeCell ref="B4:B7"/>
    <mergeCell ref="I5:I7"/>
    <mergeCell ref="A4:A7"/>
    <mergeCell ref="J3:L3"/>
    <mergeCell ref="C4:C7"/>
    <mergeCell ref="B9:I9"/>
    <mergeCell ref="F11:F13"/>
    <mergeCell ref="E14:E16"/>
    <mergeCell ref="I15:I16"/>
    <mergeCell ref="J15:J16"/>
  </mergeCells>
  <phoneticPr fontId="18" type="noConversion"/>
  <pageMargins left="0.19685039370078741" right="0.19685039370078741" top="0.59055118110236227" bottom="0.19685039370078741" header="0" footer="0"/>
  <pageSetup paperSize="9" scale="79"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136"/>
  <sheetViews>
    <sheetView zoomScale="85" zoomScaleNormal="85" workbookViewId="0">
      <pane ySplit="7" topLeftCell="A8" activePane="bottomLeft" state="frozen"/>
      <selection activeCell="A38" sqref="A38:J38"/>
      <selection pane="bottomLeft" activeCell="I5" sqref="I5:I7"/>
    </sheetView>
  </sheetViews>
  <sheetFormatPr defaultColWidth="9.109375" defaultRowHeight="13.2" x14ac:dyDescent="0.25"/>
  <cols>
    <col min="1" max="1" width="3.109375" style="61" customWidth="1"/>
    <col min="2" max="2" width="4.109375" style="61" customWidth="1"/>
    <col min="3" max="3" width="3.44140625" style="61" customWidth="1"/>
    <col min="4" max="4" width="32.44140625" style="4" customWidth="1"/>
    <col min="5" max="5" width="7.109375" style="23" customWidth="1"/>
    <col min="6" max="6" width="12.5546875" style="18" customWidth="1"/>
    <col min="7" max="7" width="14.5546875" style="18" customWidth="1"/>
    <col min="8" max="8" width="12.5546875" style="18" customWidth="1"/>
    <col min="9" max="9" width="26.88671875" style="23" customWidth="1"/>
    <col min="10" max="11" width="5.44140625" style="820" customWidth="1"/>
    <col min="12" max="12" width="43.109375" style="810" customWidth="1"/>
    <col min="13" max="13" width="8.109375" style="4" customWidth="1"/>
    <col min="14" max="16384" width="9.109375" style="4"/>
  </cols>
  <sheetData>
    <row r="1" spans="1:13" ht="18" customHeight="1" x14ac:dyDescent="0.25">
      <c r="A1" s="129"/>
      <c r="B1" s="129"/>
      <c r="C1" s="129"/>
      <c r="D1" s="93"/>
      <c r="E1" s="210"/>
      <c r="F1" s="93"/>
      <c r="G1" s="93"/>
      <c r="H1" s="93"/>
      <c r="I1" s="210"/>
      <c r="J1" s="1354" t="s">
        <v>718</v>
      </c>
      <c r="K1" s="1354"/>
      <c r="L1" s="1354"/>
    </row>
    <row r="2" spans="1:13" ht="27.75" customHeight="1" x14ac:dyDescent="0.25">
      <c r="A2" s="1382" t="s">
        <v>881</v>
      </c>
      <c r="B2" s="1382"/>
      <c r="C2" s="1382"/>
      <c r="D2" s="1382"/>
      <c r="E2" s="1382"/>
      <c r="F2" s="1382"/>
      <c r="G2" s="1382"/>
      <c r="H2" s="1382"/>
      <c r="I2" s="1382"/>
      <c r="J2" s="1382"/>
      <c r="K2" s="1382"/>
      <c r="L2" s="1382"/>
    </row>
    <row r="3" spans="1:13" x14ac:dyDescent="0.25">
      <c r="A3" s="222"/>
      <c r="B3" s="222"/>
      <c r="C3" s="222"/>
      <c r="D3" s="223"/>
      <c r="E3" s="224"/>
      <c r="F3" s="134"/>
      <c r="G3" s="134"/>
      <c r="H3" s="134"/>
      <c r="I3" s="224"/>
      <c r="J3" s="1355" t="s">
        <v>282</v>
      </c>
      <c r="K3" s="1355"/>
      <c r="L3" s="1355"/>
    </row>
    <row r="4" spans="1:13" ht="17.25" customHeight="1" x14ac:dyDescent="0.25">
      <c r="A4" s="957" t="s">
        <v>162</v>
      </c>
      <c r="B4" s="957" t="s">
        <v>163</v>
      </c>
      <c r="C4" s="957" t="s">
        <v>164</v>
      </c>
      <c r="D4" s="961" t="s">
        <v>165</v>
      </c>
      <c r="E4" s="957" t="s">
        <v>161</v>
      </c>
      <c r="F4" s="958" t="s">
        <v>867</v>
      </c>
      <c r="G4" s="958" t="s">
        <v>1012</v>
      </c>
      <c r="H4" s="1129" t="s">
        <v>868</v>
      </c>
      <c r="I4" s="1129" t="s">
        <v>166</v>
      </c>
      <c r="J4" s="1129"/>
      <c r="K4" s="1129"/>
      <c r="L4" s="1129"/>
    </row>
    <row r="5" spans="1:13" ht="49.5" customHeight="1" x14ac:dyDescent="0.25">
      <c r="A5" s="957"/>
      <c r="B5" s="957"/>
      <c r="C5" s="957"/>
      <c r="D5" s="961"/>
      <c r="E5" s="957"/>
      <c r="F5" s="958"/>
      <c r="G5" s="958"/>
      <c r="H5" s="1129"/>
      <c r="I5" s="1118" t="s">
        <v>167</v>
      </c>
      <c r="J5" s="1120" t="s">
        <v>865</v>
      </c>
      <c r="K5" s="1120" t="s">
        <v>866</v>
      </c>
      <c r="L5" s="1117" t="s">
        <v>877</v>
      </c>
    </row>
    <row r="6" spans="1:13" ht="30" customHeight="1" x14ac:dyDescent="0.25">
      <c r="A6" s="957"/>
      <c r="B6" s="957"/>
      <c r="C6" s="957"/>
      <c r="D6" s="961"/>
      <c r="E6" s="957"/>
      <c r="F6" s="958"/>
      <c r="G6" s="958"/>
      <c r="H6" s="1129"/>
      <c r="I6" s="1118"/>
      <c r="J6" s="1120"/>
      <c r="K6" s="1120"/>
      <c r="L6" s="1118"/>
    </row>
    <row r="7" spans="1:13" ht="36" customHeight="1" x14ac:dyDescent="0.25">
      <c r="A7" s="957"/>
      <c r="B7" s="957"/>
      <c r="C7" s="957"/>
      <c r="D7" s="961"/>
      <c r="E7" s="957"/>
      <c r="F7" s="958"/>
      <c r="G7" s="958"/>
      <c r="H7" s="1129"/>
      <c r="I7" s="1119"/>
      <c r="J7" s="1120"/>
      <c r="K7" s="1120"/>
      <c r="L7" s="1119"/>
    </row>
    <row r="8" spans="1:13" ht="27" customHeight="1" x14ac:dyDescent="0.25">
      <c r="A8" s="979" t="s">
        <v>322</v>
      </c>
      <c r="B8" s="979"/>
      <c r="C8" s="979"/>
      <c r="D8" s="979"/>
      <c r="E8" s="979"/>
      <c r="F8" s="979"/>
      <c r="G8" s="979"/>
      <c r="H8" s="979"/>
      <c r="I8" s="979"/>
      <c r="J8" s="551"/>
      <c r="K8" s="551"/>
      <c r="L8" s="803"/>
    </row>
    <row r="9" spans="1:13" s="589" customFormat="1" ht="20.25" customHeight="1" x14ac:dyDescent="0.25">
      <c r="A9" s="146" t="s">
        <v>176</v>
      </c>
      <c r="B9" s="1370" t="s">
        <v>482</v>
      </c>
      <c r="C9" s="1370"/>
      <c r="D9" s="1370"/>
      <c r="E9" s="1370"/>
      <c r="F9" s="1370"/>
      <c r="G9" s="1370"/>
      <c r="H9" s="1370"/>
      <c r="I9" s="1370"/>
      <c r="J9" s="811"/>
      <c r="K9" s="811"/>
      <c r="L9" s="737"/>
    </row>
    <row r="10" spans="1:13" s="589" customFormat="1" ht="24" customHeight="1" x14ac:dyDescent="0.25">
      <c r="A10" s="146" t="s">
        <v>176</v>
      </c>
      <c r="B10" s="146" t="s">
        <v>176</v>
      </c>
      <c r="C10" s="1361" t="s">
        <v>483</v>
      </c>
      <c r="D10" s="1362"/>
      <c r="E10" s="1362"/>
      <c r="F10" s="1362"/>
      <c r="G10" s="1362"/>
      <c r="H10" s="1362"/>
      <c r="I10" s="1362"/>
      <c r="J10" s="1362"/>
      <c r="K10" s="1362"/>
      <c r="L10" s="1363"/>
    </row>
    <row r="11" spans="1:13" ht="89.25" customHeight="1" x14ac:dyDescent="0.25">
      <c r="A11" s="1351" t="s">
        <v>176</v>
      </c>
      <c r="B11" s="1351" t="s">
        <v>176</v>
      </c>
      <c r="C11" s="1351" t="s">
        <v>176</v>
      </c>
      <c r="D11" s="1367" t="s">
        <v>487</v>
      </c>
      <c r="E11" s="1356" t="s">
        <v>2</v>
      </c>
      <c r="F11" s="1365">
        <v>4291</v>
      </c>
      <c r="G11" s="1365">
        <v>3389.9</v>
      </c>
      <c r="H11" s="1365">
        <v>3569.9</v>
      </c>
      <c r="I11" s="191" t="s">
        <v>101</v>
      </c>
      <c r="J11" s="812">
        <v>250</v>
      </c>
      <c r="K11" s="800">
        <v>347</v>
      </c>
      <c r="L11" s="1395" t="s">
        <v>1054</v>
      </c>
      <c r="M11" s="905"/>
    </row>
    <row r="12" spans="1:13" ht="69" customHeight="1" x14ac:dyDescent="0.25">
      <c r="A12" s="1352"/>
      <c r="B12" s="1352"/>
      <c r="C12" s="1352"/>
      <c r="D12" s="1368"/>
      <c r="E12" s="1356"/>
      <c r="F12" s="1366"/>
      <c r="G12" s="1366"/>
      <c r="H12" s="1366"/>
      <c r="I12" s="191" t="s">
        <v>807</v>
      </c>
      <c r="J12" s="812">
        <v>100</v>
      </c>
      <c r="K12" s="800">
        <v>99.2</v>
      </c>
      <c r="L12" s="1396"/>
      <c r="M12" s="905"/>
    </row>
    <row r="13" spans="1:13" ht="133.5" customHeight="1" x14ac:dyDescent="0.25">
      <c r="A13" s="1352"/>
      <c r="B13" s="1352"/>
      <c r="C13" s="1352"/>
      <c r="D13" s="1368"/>
      <c r="E13" s="1356"/>
      <c r="F13" s="1366"/>
      <c r="G13" s="1366"/>
      <c r="H13" s="1366"/>
      <c r="I13" s="191" t="s">
        <v>484</v>
      </c>
      <c r="J13" s="812">
        <v>15</v>
      </c>
      <c r="K13" s="800">
        <v>15</v>
      </c>
      <c r="L13" s="302" t="s">
        <v>1055</v>
      </c>
      <c r="M13" s="905"/>
    </row>
    <row r="14" spans="1:13" ht="63.75" customHeight="1" x14ac:dyDescent="0.25">
      <c r="A14" s="1352"/>
      <c r="B14" s="1352"/>
      <c r="C14" s="1352"/>
      <c r="D14" s="1368"/>
      <c r="E14" s="1389" t="s">
        <v>19</v>
      </c>
      <c r="F14" s="1371">
        <v>21</v>
      </c>
      <c r="G14" s="1371">
        <v>22.9</v>
      </c>
      <c r="H14" s="1371">
        <v>11.3</v>
      </c>
      <c r="I14" s="191" t="s">
        <v>632</v>
      </c>
      <c r="J14" s="813">
        <v>14</v>
      </c>
      <c r="K14" s="801">
        <v>14</v>
      </c>
      <c r="L14" s="804" t="s">
        <v>1056</v>
      </c>
      <c r="M14" s="905"/>
    </row>
    <row r="15" spans="1:13" ht="143.25" customHeight="1" x14ac:dyDescent="0.25">
      <c r="A15" s="1353"/>
      <c r="B15" s="1353"/>
      <c r="C15" s="1353"/>
      <c r="D15" s="1369"/>
      <c r="E15" s="1390"/>
      <c r="F15" s="1372"/>
      <c r="G15" s="1372"/>
      <c r="H15" s="1372"/>
      <c r="I15" s="191" t="s">
        <v>485</v>
      </c>
      <c r="J15" s="813">
        <v>7</v>
      </c>
      <c r="K15" s="801">
        <v>7</v>
      </c>
      <c r="L15" s="302" t="s">
        <v>1057</v>
      </c>
      <c r="M15" s="905"/>
    </row>
    <row r="16" spans="1:13" ht="106.5" customHeight="1" x14ac:dyDescent="0.25">
      <c r="A16" s="192" t="s">
        <v>176</v>
      </c>
      <c r="B16" s="192" t="s">
        <v>176</v>
      </c>
      <c r="C16" s="192" t="s">
        <v>177</v>
      </c>
      <c r="D16" s="3" t="s">
        <v>85</v>
      </c>
      <c r="E16" s="191" t="s">
        <v>2</v>
      </c>
      <c r="F16" s="206">
        <v>133</v>
      </c>
      <c r="G16" s="206">
        <v>121.6</v>
      </c>
      <c r="H16" s="206">
        <v>126.5</v>
      </c>
      <c r="I16" s="362" t="s">
        <v>486</v>
      </c>
      <c r="J16" s="813">
        <v>100</v>
      </c>
      <c r="K16" s="802">
        <v>100</v>
      </c>
      <c r="L16" s="804" t="s">
        <v>1027</v>
      </c>
      <c r="M16" s="905"/>
    </row>
    <row r="17" spans="1:13" ht="41.25" customHeight="1" x14ac:dyDescent="0.25">
      <c r="A17" s="1379" t="s">
        <v>176</v>
      </c>
      <c r="B17" s="1379" t="s">
        <v>176</v>
      </c>
      <c r="C17" s="1379" t="s">
        <v>178</v>
      </c>
      <c r="D17" s="1374" t="s">
        <v>489</v>
      </c>
      <c r="E17" s="363" t="s">
        <v>2</v>
      </c>
      <c r="F17" s="325">
        <v>1120</v>
      </c>
      <c r="G17" s="469">
        <v>953</v>
      </c>
      <c r="H17" s="709">
        <v>961.8</v>
      </c>
      <c r="I17" s="1393" t="s">
        <v>488</v>
      </c>
      <c r="J17" s="1359">
        <v>11</v>
      </c>
      <c r="K17" s="1402">
        <v>11</v>
      </c>
      <c r="L17" s="1391" t="s">
        <v>1026</v>
      </c>
      <c r="M17" s="905"/>
    </row>
    <row r="18" spans="1:13" ht="30" customHeight="1" x14ac:dyDescent="0.25">
      <c r="A18" s="1379"/>
      <c r="B18" s="1379"/>
      <c r="C18" s="1379"/>
      <c r="D18" s="1374"/>
      <c r="E18" s="363" t="s">
        <v>19</v>
      </c>
      <c r="F18" s="325">
        <v>33</v>
      </c>
      <c r="G18" s="469">
        <v>32.299999999999997</v>
      </c>
      <c r="H18" s="709">
        <v>20</v>
      </c>
      <c r="I18" s="1394"/>
      <c r="J18" s="1360"/>
      <c r="K18" s="1403"/>
      <c r="L18" s="1392"/>
      <c r="M18" s="905"/>
    </row>
    <row r="19" spans="1:13" ht="109.5" customHeight="1" x14ac:dyDescent="0.25">
      <c r="A19" s="192" t="s">
        <v>176</v>
      </c>
      <c r="B19" s="192" t="s">
        <v>176</v>
      </c>
      <c r="C19" s="192" t="s">
        <v>179</v>
      </c>
      <c r="D19" s="193" t="s">
        <v>801</v>
      </c>
      <c r="E19" s="363" t="s">
        <v>2</v>
      </c>
      <c r="F19" s="709">
        <v>0</v>
      </c>
      <c r="G19" s="709">
        <v>0</v>
      </c>
      <c r="H19" s="709">
        <v>0</v>
      </c>
      <c r="I19" s="321" t="s">
        <v>802</v>
      </c>
      <c r="J19" s="814"/>
      <c r="K19" s="814"/>
      <c r="L19" s="805" t="s">
        <v>1060</v>
      </c>
      <c r="M19" s="905"/>
    </row>
    <row r="20" spans="1:13" ht="24" customHeight="1" x14ac:dyDescent="0.25">
      <c r="A20" s="67" t="s">
        <v>176</v>
      </c>
      <c r="B20" s="67" t="s">
        <v>176</v>
      </c>
      <c r="C20" s="1376" t="s">
        <v>168</v>
      </c>
      <c r="D20" s="1376"/>
      <c r="E20" s="1376"/>
      <c r="F20" s="196">
        <f>SUM(F11:F19)</f>
        <v>5598</v>
      </c>
      <c r="G20" s="196">
        <f>SUM(G11:G19)</f>
        <v>4519.7</v>
      </c>
      <c r="H20" s="196">
        <f>SUM(H11:H19)</f>
        <v>4689.5</v>
      </c>
      <c r="I20" s="69"/>
      <c r="J20" s="815"/>
      <c r="K20" s="815"/>
      <c r="L20" s="806"/>
      <c r="M20" s="905"/>
    </row>
    <row r="21" spans="1:13" ht="22.5" customHeight="1" x14ac:dyDescent="0.25">
      <c r="A21" s="70" t="s">
        <v>176</v>
      </c>
      <c r="B21" s="70" t="s">
        <v>177</v>
      </c>
      <c r="C21" s="1375" t="s">
        <v>490</v>
      </c>
      <c r="D21" s="1375"/>
      <c r="E21" s="1375"/>
      <c r="F21" s="1375"/>
      <c r="G21" s="1375"/>
      <c r="H21" s="1375"/>
      <c r="I21" s="1375"/>
      <c r="J21" s="816"/>
      <c r="K21" s="816"/>
      <c r="L21" s="807"/>
      <c r="M21" s="905"/>
    </row>
    <row r="22" spans="1:13" ht="42.75" customHeight="1" x14ac:dyDescent="0.25">
      <c r="A22" s="192" t="s">
        <v>176</v>
      </c>
      <c r="B22" s="192" t="s">
        <v>177</v>
      </c>
      <c r="C22" s="192" t="s">
        <v>176</v>
      </c>
      <c r="D22" s="193" t="s">
        <v>86</v>
      </c>
      <c r="E22" s="193" t="s">
        <v>15</v>
      </c>
      <c r="F22" s="206">
        <v>0.8</v>
      </c>
      <c r="G22" s="206">
        <v>0.8</v>
      </c>
      <c r="H22" s="206">
        <v>0.8</v>
      </c>
      <c r="I22" s="191" t="s">
        <v>102</v>
      </c>
      <c r="J22" s="812">
        <v>2000</v>
      </c>
      <c r="K22" s="800">
        <v>3630</v>
      </c>
      <c r="L22" s="711" t="s">
        <v>1028</v>
      </c>
      <c r="M22" s="905"/>
    </row>
    <row r="23" spans="1:13" ht="48.75" customHeight="1" x14ac:dyDescent="0.25">
      <c r="A23" s="192" t="s">
        <v>176</v>
      </c>
      <c r="B23" s="192" t="s">
        <v>177</v>
      </c>
      <c r="C23" s="192" t="s">
        <v>177</v>
      </c>
      <c r="D23" s="193" t="s">
        <v>87</v>
      </c>
      <c r="E23" s="193" t="s">
        <v>15</v>
      </c>
      <c r="F23" s="206">
        <v>44.8</v>
      </c>
      <c r="G23" s="206">
        <v>45</v>
      </c>
      <c r="H23" s="206">
        <v>45</v>
      </c>
      <c r="I23" s="191" t="s">
        <v>103</v>
      </c>
      <c r="J23" s="812">
        <v>700</v>
      </c>
      <c r="K23" s="800">
        <v>824</v>
      </c>
      <c r="L23" s="711" t="s">
        <v>1029</v>
      </c>
      <c r="M23" s="905"/>
    </row>
    <row r="24" spans="1:13" ht="39.75" customHeight="1" x14ac:dyDescent="0.25">
      <c r="A24" s="192" t="s">
        <v>176</v>
      </c>
      <c r="B24" s="192" t="s">
        <v>177</v>
      </c>
      <c r="C24" s="192" t="s">
        <v>178</v>
      </c>
      <c r="D24" s="193" t="s">
        <v>88</v>
      </c>
      <c r="E24" s="193" t="s">
        <v>15</v>
      </c>
      <c r="F24" s="206">
        <v>32</v>
      </c>
      <c r="G24" s="206">
        <v>33.1</v>
      </c>
      <c r="H24" s="206">
        <v>33.1</v>
      </c>
      <c r="I24" s="191" t="s">
        <v>104</v>
      </c>
      <c r="J24" s="812">
        <v>1600</v>
      </c>
      <c r="K24" s="800">
        <v>1829</v>
      </c>
      <c r="L24" s="302" t="s">
        <v>1037</v>
      </c>
      <c r="M24" s="905"/>
    </row>
    <row r="25" spans="1:13" ht="117" customHeight="1" x14ac:dyDescent="0.25">
      <c r="A25" s="192" t="s">
        <v>176</v>
      </c>
      <c r="B25" s="192" t="s">
        <v>177</v>
      </c>
      <c r="C25" s="192" t="s">
        <v>179</v>
      </c>
      <c r="D25" s="193" t="s">
        <v>90</v>
      </c>
      <c r="E25" s="193" t="s">
        <v>15</v>
      </c>
      <c r="F25" s="206">
        <v>8.1999999999999993</v>
      </c>
      <c r="G25" s="206">
        <v>8.1999999999999993</v>
      </c>
      <c r="H25" s="206">
        <v>8.3000000000000007</v>
      </c>
      <c r="I25" s="191" t="s">
        <v>105</v>
      </c>
      <c r="J25" s="812">
        <v>20</v>
      </c>
      <c r="K25" s="812">
        <v>27</v>
      </c>
      <c r="L25" s="301" t="s">
        <v>1067</v>
      </c>
      <c r="M25" s="905"/>
    </row>
    <row r="26" spans="1:13" ht="70.5" customHeight="1" x14ac:dyDescent="0.25">
      <c r="A26" s="192" t="s">
        <v>176</v>
      </c>
      <c r="B26" s="192" t="s">
        <v>177</v>
      </c>
      <c r="C26" s="192" t="s">
        <v>180</v>
      </c>
      <c r="D26" s="334" t="s">
        <v>457</v>
      </c>
      <c r="E26" s="193" t="s">
        <v>15</v>
      </c>
      <c r="F26" s="206">
        <v>17.7</v>
      </c>
      <c r="G26" s="206">
        <v>17.7</v>
      </c>
      <c r="H26" s="206">
        <v>17.600000000000001</v>
      </c>
      <c r="I26" s="191" t="s">
        <v>481</v>
      </c>
      <c r="J26" s="812">
        <v>5</v>
      </c>
      <c r="K26" s="812">
        <v>5</v>
      </c>
      <c r="L26" s="301" t="s">
        <v>1031</v>
      </c>
      <c r="M26" s="905"/>
    </row>
    <row r="27" spans="1:13" ht="92.25" customHeight="1" x14ac:dyDescent="0.25">
      <c r="A27" s="192" t="s">
        <v>176</v>
      </c>
      <c r="B27" s="192" t="s">
        <v>177</v>
      </c>
      <c r="C27" s="192" t="s">
        <v>181</v>
      </c>
      <c r="D27" s="193" t="s">
        <v>107</v>
      </c>
      <c r="E27" s="193" t="s">
        <v>15</v>
      </c>
      <c r="F27" s="145">
        <v>20.3</v>
      </c>
      <c r="G27" s="145">
        <v>18.2</v>
      </c>
      <c r="H27" s="145">
        <v>20.8</v>
      </c>
      <c r="I27" s="191" t="s">
        <v>108</v>
      </c>
      <c r="J27" s="812">
        <v>10</v>
      </c>
      <c r="K27" s="812">
        <v>10</v>
      </c>
      <c r="L27" s="301" t="s">
        <v>1032</v>
      </c>
      <c r="M27" s="905"/>
    </row>
    <row r="28" spans="1:13" ht="130.5" customHeight="1" x14ac:dyDescent="0.25">
      <c r="A28" s="192" t="s">
        <v>176</v>
      </c>
      <c r="B28" s="192" t="s">
        <v>177</v>
      </c>
      <c r="C28" s="192" t="s">
        <v>182</v>
      </c>
      <c r="D28" s="193" t="s">
        <v>91</v>
      </c>
      <c r="E28" s="193" t="s">
        <v>15</v>
      </c>
      <c r="F28" s="206">
        <v>13</v>
      </c>
      <c r="G28" s="206">
        <v>14.2</v>
      </c>
      <c r="H28" s="206">
        <v>14.2</v>
      </c>
      <c r="I28" s="191" t="s">
        <v>109</v>
      </c>
      <c r="J28" s="812">
        <v>800</v>
      </c>
      <c r="K28" s="812">
        <v>682</v>
      </c>
      <c r="L28" s="301" t="s">
        <v>1033</v>
      </c>
      <c r="M28" s="905"/>
    </row>
    <row r="29" spans="1:13" ht="30" customHeight="1" x14ac:dyDescent="0.25">
      <c r="A29" s="192" t="s">
        <v>176</v>
      </c>
      <c r="B29" s="192" t="s">
        <v>177</v>
      </c>
      <c r="C29" s="192" t="s">
        <v>183</v>
      </c>
      <c r="D29" s="193" t="s">
        <v>92</v>
      </c>
      <c r="E29" s="193" t="s">
        <v>15</v>
      </c>
      <c r="F29" s="206">
        <v>0.6</v>
      </c>
      <c r="G29" s="206">
        <v>0.8</v>
      </c>
      <c r="H29" s="206">
        <v>0.8</v>
      </c>
      <c r="I29" s="191" t="s">
        <v>102</v>
      </c>
      <c r="J29" s="812">
        <v>12</v>
      </c>
      <c r="K29" s="812">
        <v>12</v>
      </c>
      <c r="L29" s="302" t="s">
        <v>1030</v>
      </c>
      <c r="M29" s="905"/>
    </row>
    <row r="30" spans="1:13" ht="45.75" customHeight="1" x14ac:dyDescent="0.25">
      <c r="A30" s="192" t="s">
        <v>176</v>
      </c>
      <c r="B30" s="192" t="s">
        <v>177</v>
      </c>
      <c r="C30" s="192" t="s">
        <v>184</v>
      </c>
      <c r="D30" s="193" t="s">
        <v>93</v>
      </c>
      <c r="E30" s="3" t="s">
        <v>15</v>
      </c>
      <c r="F30" s="206">
        <v>0.1</v>
      </c>
      <c r="G30" s="206">
        <v>0.1</v>
      </c>
      <c r="H30" s="206">
        <v>0</v>
      </c>
      <c r="I30" s="362" t="s">
        <v>256</v>
      </c>
      <c r="J30" s="813">
        <v>1</v>
      </c>
      <c r="K30" s="802">
        <v>0</v>
      </c>
      <c r="L30" s="711" t="s">
        <v>1034</v>
      </c>
      <c r="M30" s="905"/>
    </row>
    <row r="31" spans="1:13" ht="58.5" customHeight="1" x14ac:dyDescent="0.25">
      <c r="A31" s="303" t="s">
        <v>176</v>
      </c>
      <c r="B31" s="303" t="s">
        <v>177</v>
      </c>
      <c r="C31" s="303" t="s">
        <v>185</v>
      </c>
      <c r="D31" s="193" t="s">
        <v>476</v>
      </c>
      <c r="E31" s="193" t="s">
        <v>15</v>
      </c>
      <c r="F31" s="206">
        <v>12.3</v>
      </c>
      <c r="G31" s="206">
        <v>8.9</v>
      </c>
      <c r="H31" s="206">
        <v>8.9</v>
      </c>
      <c r="I31" s="191" t="s">
        <v>110</v>
      </c>
      <c r="J31" s="813">
        <v>11</v>
      </c>
      <c r="K31" s="802">
        <v>11</v>
      </c>
      <c r="L31" s="804" t="s">
        <v>1035</v>
      </c>
      <c r="M31" s="905"/>
    </row>
    <row r="32" spans="1:13" ht="24" customHeight="1" x14ac:dyDescent="0.25">
      <c r="A32" s="1383" t="s">
        <v>176</v>
      </c>
      <c r="B32" s="1383" t="s">
        <v>177</v>
      </c>
      <c r="C32" s="1383" t="s">
        <v>186</v>
      </c>
      <c r="D32" s="1380" t="s">
        <v>363</v>
      </c>
      <c r="E32" s="363" t="s">
        <v>15</v>
      </c>
      <c r="F32" s="206">
        <v>135</v>
      </c>
      <c r="G32" s="206">
        <v>139.30000000000001</v>
      </c>
      <c r="H32" s="206">
        <v>138.69999999999999</v>
      </c>
      <c r="I32" s="1357" t="s">
        <v>110</v>
      </c>
      <c r="J32" s="1358">
        <v>11</v>
      </c>
      <c r="K32" s="1358">
        <v>11</v>
      </c>
      <c r="L32" s="1357" t="s">
        <v>1036</v>
      </c>
      <c r="M32" s="905"/>
    </row>
    <row r="33" spans="1:13" ht="24" customHeight="1" x14ac:dyDescent="0.25">
      <c r="A33" s="1383"/>
      <c r="B33" s="1383"/>
      <c r="C33" s="1383"/>
      <c r="D33" s="1380"/>
      <c r="E33" s="363" t="s">
        <v>2</v>
      </c>
      <c r="F33" s="206">
        <v>32</v>
      </c>
      <c r="G33" s="206">
        <v>29</v>
      </c>
      <c r="H33" s="206">
        <v>27.3</v>
      </c>
      <c r="I33" s="1357"/>
      <c r="J33" s="1358"/>
      <c r="K33" s="1358"/>
      <c r="L33" s="1357"/>
      <c r="M33" s="905"/>
    </row>
    <row r="34" spans="1:13" ht="18" customHeight="1" x14ac:dyDescent="0.25">
      <c r="A34" s="192" t="s">
        <v>176</v>
      </c>
      <c r="B34" s="192" t="s">
        <v>177</v>
      </c>
      <c r="C34" s="1364" t="s">
        <v>168</v>
      </c>
      <c r="D34" s="1364"/>
      <c r="E34" s="1364"/>
      <c r="F34" s="197">
        <f>SUM(F22:F33)</f>
        <v>316.8</v>
      </c>
      <c r="G34" s="197">
        <f>SUM(G22:G33)</f>
        <v>315.30000000000007</v>
      </c>
      <c r="H34" s="197">
        <f>SUM(H22:H33)</f>
        <v>315.50000000000006</v>
      </c>
      <c r="I34" s="191"/>
      <c r="J34" s="812"/>
      <c r="K34" s="812"/>
      <c r="L34" s="301"/>
      <c r="M34" s="905"/>
    </row>
    <row r="35" spans="1:13" ht="20.25" customHeight="1" x14ac:dyDescent="0.25">
      <c r="A35" s="70" t="s">
        <v>176</v>
      </c>
      <c r="B35" s="70" t="s">
        <v>178</v>
      </c>
      <c r="C35" s="1375" t="s">
        <v>111</v>
      </c>
      <c r="D35" s="1375"/>
      <c r="E35" s="1375"/>
      <c r="F35" s="1375"/>
      <c r="G35" s="1375"/>
      <c r="H35" s="1375"/>
      <c r="I35" s="1375"/>
      <c r="J35" s="811"/>
      <c r="K35" s="811"/>
      <c r="L35" s="737"/>
      <c r="M35" s="905"/>
    </row>
    <row r="36" spans="1:13" ht="77.25" customHeight="1" x14ac:dyDescent="0.25">
      <c r="A36" s="192" t="s">
        <v>176</v>
      </c>
      <c r="B36" s="192" t="s">
        <v>178</v>
      </c>
      <c r="C36" s="192" t="s">
        <v>176</v>
      </c>
      <c r="D36" s="193" t="s">
        <v>159</v>
      </c>
      <c r="E36" s="193" t="s">
        <v>2</v>
      </c>
      <c r="F36" s="206">
        <v>200</v>
      </c>
      <c r="G36" s="206">
        <v>80.7</v>
      </c>
      <c r="H36" s="206">
        <v>-62.3</v>
      </c>
      <c r="I36" s="735" t="s">
        <v>1038</v>
      </c>
      <c r="J36" s="812">
        <v>100</v>
      </c>
      <c r="K36" s="800">
        <v>100</v>
      </c>
      <c r="L36" s="735" t="s">
        <v>1039</v>
      </c>
      <c r="M36" s="905"/>
    </row>
    <row r="37" spans="1:13" ht="45" customHeight="1" x14ac:dyDescent="0.25">
      <c r="A37" s="192" t="s">
        <v>176</v>
      </c>
      <c r="B37" s="192" t="s">
        <v>178</v>
      </c>
      <c r="C37" s="192" t="s">
        <v>177</v>
      </c>
      <c r="D37" s="363" t="s">
        <v>160</v>
      </c>
      <c r="E37" s="193" t="s">
        <v>2</v>
      </c>
      <c r="F37" s="206">
        <v>22.4</v>
      </c>
      <c r="G37" s="206">
        <v>22.4</v>
      </c>
      <c r="H37" s="206">
        <v>20.399999999999999</v>
      </c>
      <c r="I37" s="735" t="s">
        <v>112</v>
      </c>
      <c r="J37" s="812">
        <v>100</v>
      </c>
      <c r="K37" s="800">
        <v>91.1</v>
      </c>
      <c r="L37" s="735" t="s">
        <v>1040</v>
      </c>
      <c r="M37" s="905"/>
    </row>
    <row r="38" spans="1:13" ht="16.5" customHeight="1" x14ac:dyDescent="0.25">
      <c r="A38" s="1387" t="s">
        <v>176</v>
      </c>
      <c r="B38" s="1387" t="s">
        <v>178</v>
      </c>
      <c r="C38" s="1387" t="s">
        <v>178</v>
      </c>
      <c r="D38" s="977" t="s">
        <v>94</v>
      </c>
      <c r="E38" s="193" t="s">
        <v>2</v>
      </c>
      <c r="F38" s="206">
        <v>70</v>
      </c>
      <c r="G38" s="206">
        <v>70</v>
      </c>
      <c r="H38" s="206">
        <v>54.6</v>
      </c>
      <c r="I38" s="1356" t="s">
        <v>413</v>
      </c>
      <c r="J38" s="1388">
        <v>100</v>
      </c>
      <c r="K38" s="1404">
        <v>100</v>
      </c>
      <c r="L38" s="1356" t="s">
        <v>1041</v>
      </c>
      <c r="M38" s="905"/>
    </row>
    <row r="39" spans="1:13" ht="16.5" customHeight="1" x14ac:dyDescent="0.25">
      <c r="A39" s="1387"/>
      <c r="B39" s="1387"/>
      <c r="C39" s="1387"/>
      <c r="D39" s="977"/>
      <c r="E39" s="193" t="s">
        <v>2</v>
      </c>
      <c r="F39" s="206">
        <v>48.1</v>
      </c>
      <c r="G39" s="206">
        <v>48.1</v>
      </c>
      <c r="H39" s="206">
        <v>48.1</v>
      </c>
      <c r="I39" s="1356"/>
      <c r="J39" s="1388"/>
      <c r="K39" s="1404"/>
      <c r="L39" s="1356"/>
      <c r="M39" s="905"/>
    </row>
    <row r="40" spans="1:13" ht="16.5" customHeight="1" x14ac:dyDescent="0.25">
      <c r="A40" s="1387"/>
      <c r="B40" s="1387"/>
      <c r="C40" s="1387"/>
      <c r="D40" s="977"/>
      <c r="E40" s="193" t="s">
        <v>2</v>
      </c>
      <c r="F40" s="206">
        <v>0</v>
      </c>
      <c r="G40" s="206">
        <v>1204.5</v>
      </c>
      <c r="H40" s="206">
        <v>1205.4000000000001</v>
      </c>
      <c r="I40" s="1356"/>
      <c r="J40" s="1388"/>
      <c r="K40" s="1404"/>
      <c r="L40" s="1356"/>
      <c r="M40" s="905"/>
    </row>
    <row r="41" spans="1:13" ht="16.5" customHeight="1" x14ac:dyDescent="0.25">
      <c r="A41" s="1387"/>
      <c r="B41" s="1387"/>
      <c r="C41" s="1387"/>
      <c r="D41" s="977"/>
      <c r="E41" s="193" t="s">
        <v>12</v>
      </c>
      <c r="F41" s="206">
        <v>1221.2</v>
      </c>
      <c r="G41" s="206">
        <v>1221.2</v>
      </c>
      <c r="H41" s="206">
        <v>1221.2</v>
      </c>
      <c r="I41" s="1356"/>
      <c r="J41" s="1388"/>
      <c r="K41" s="1404"/>
      <c r="L41" s="1356"/>
      <c r="M41" s="905"/>
    </row>
    <row r="42" spans="1:13" ht="23.25" customHeight="1" x14ac:dyDescent="0.25">
      <c r="A42" s="1351" t="s">
        <v>176</v>
      </c>
      <c r="B42" s="1351" t="s">
        <v>178</v>
      </c>
      <c r="C42" s="1351" t="s">
        <v>179</v>
      </c>
      <c r="D42" s="1367" t="s">
        <v>113</v>
      </c>
      <c r="E42" s="193" t="s">
        <v>2</v>
      </c>
      <c r="F42" s="206">
        <v>460</v>
      </c>
      <c r="G42" s="206">
        <v>400</v>
      </c>
      <c r="H42" s="206">
        <v>614.70000000000005</v>
      </c>
      <c r="I42" s="1389" t="s">
        <v>114</v>
      </c>
      <c r="J42" s="1359">
        <v>100</v>
      </c>
      <c r="K42" s="1397">
        <v>100</v>
      </c>
      <c r="L42" s="1389" t="s">
        <v>1043</v>
      </c>
      <c r="M42" s="905"/>
    </row>
    <row r="43" spans="1:13" ht="31.5" customHeight="1" x14ac:dyDescent="0.25">
      <c r="A43" s="1353"/>
      <c r="B43" s="1353"/>
      <c r="C43" s="1353"/>
      <c r="D43" s="1369"/>
      <c r="E43" s="736" t="s">
        <v>15</v>
      </c>
      <c r="F43" s="206">
        <v>0</v>
      </c>
      <c r="G43" s="206">
        <v>0</v>
      </c>
      <c r="H43" s="206">
        <v>147.1</v>
      </c>
      <c r="I43" s="1390"/>
      <c r="J43" s="1360"/>
      <c r="K43" s="1398"/>
      <c r="L43" s="1390"/>
      <c r="M43" s="905"/>
    </row>
    <row r="44" spans="1:13" ht="67.5" customHeight="1" x14ac:dyDescent="0.25">
      <c r="A44" s="192" t="s">
        <v>176</v>
      </c>
      <c r="B44" s="192" t="s">
        <v>178</v>
      </c>
      <c r="C44" s="192" t="s">
        <v>180</v>
      </c>
      <c r="D44" s="193" t="s">
        <v>691</v>
      </c>
      <c r="E44" s="193" t="s">
        <v>15</v>
      </c>
      <c r="F44" s="206">
        <v>0</v>
      </c>
      <c r="G44" s="206">
        <v>176.2</v>
      </c>
      <c r="H44" s="206">
        <v>234.2</v>
      </c>
      <c r="I44" s="735" t="s">
        <v>1042</v>
      </c>
      <c r="J44" s="812">
        <v>100</v>
      </c>
      <c r="K44" s="800">
        <v>100</v>
      </c>
      <c r="L44" s="735" t="s">
        <v>1044</v>
      </c>
      <c r="M44" s="905"/>
    </row>
    <row r="45" spans="1:13" ht="20.25" customHeight="1" x14ac:dyDescent="0.25">
      <c r="A45" s="192" t="s">
        <v>176</v>
      </c>
      <c r="B45" s="192" t="s">
        <v>178</v>
      </c>
      <c r="C45" s="1364" t="s">
        <v>168</v>
      </c>
      <c r="D45" s="1364"/>
      <c r="E45" s="1364"/>
      <c r="F45" s="197">
        <f>SUM(F36:F44)</f>
        <v>2021.7</v>
      </c>
      <c r="G45" s="197">
        <f>SUM(G36:G44)</f>
        <v>3223.1</v>
      </c>
      <c r="H45" s="197">
        <f>SUM(H36:H44)</f>
        <v>3483.4</v>
      </c>
      <c r="I45" s="191"/>
      <c r="J45" s="812"/>
      <c r="K45" s="812"/>
      <c r="L45" s="301"/>
      <c r="M45" s="905"/>
    </row>
    <row r="46" spans="1:13" ht="18.75" customHeight="1" x14ac:dyDescent="0.25">
      <c r="A46" s="192" t="s">
        <v>176</v>
      </c>
      <c r="B46" s="1376" t="s">
        <v>169</v>
      </c>
      <c r="C46" s="1376"/>
      <c r="D46" s="1376"/>
      <c r="E46" s="1376"/>
      <c r="F46" s="198">
        <f>+F45+F34+F20</f>
        <v>7936.5</v>
      </c>
      <c r="G46" s="198">
        <f>+G45+G34+G20</f>
        <v>8058.1</v>
      </c>
      <c r="H46" s="198">
        <f>+H45+H34+H20</f>
        <v>8488.4</v>
      </c>
      <c r="I46" s="191"/>
      <c r="J46" s="812"/>
      <c r="K46" s="812"/>
      <c r="L46" s="301"/>
      <c r="M46" s="905"/>
    </row>
    <row r="47" spans="1:13" ht="15" customHeight="1" x14ac:dyDescent="0.25">
      <c r="A47" s="70" t="s">
        <v>177</v>
      </c>
      <c r="B47" s="1375" t="s">
        <v>671</v>
      </c>
      <c r="C47" s="1375"/>
      <c r="D47" s="1375"/>
      <c r="E47" s="1375"/>
      <c r="F47" s="1375"/>
      <c r="G47" s="1375"/>
      <c r="H47" s="1375"/>
      <c r="I47" s="1375"/>
      <c r="J47" s="811"/>
      <c r="K47" s="811"/>
      <c r="L47" s="737"/>
      <c r="M47" s="905"/>
    </row>
    <row r="48" spans="1:13" ht="14.25" customHeight="1" x14ac:dyDescent="0.25">
      <c r="A48" s="70" t="s">
        <v>177</v>
      </c>
      <c r="B48" s="68" t="s">
        <v>176</v>
      </c>
      <c r="C48" s="1375" t="s">
        <v>636</v>
      </c>
      <c r="D48" s="1375"/>
      <c r="E48" s="1375"/>
      <c r="F48" s="1375"/>
      <c r="G48" s="1375"/>
      <c r="H48" s="1375"/>
      <c r="I48" s="1375"/>
      <c r="J48" s="811"/>
      <c r="K48" s="811"/>
      <c r="L48" s="737"/>
      <c r="M48" s="905"/>
    </row>
    <row r="49" spans="1:13" ht="91.5" customHeight="1" x14ac:dyDescent="0.25">
      <c r="A49" s="192" t="s">
        <v>177</v>
      </c>
      <c r="B49" s="192" t="s">
        <v>176</v>
      </c>
      <c r="C49" s="192" t="s">
        <v>176</v>
      </c>
      <c r="D49" s="363" t="s">
        <v>672</v>
      </c>
      <c r="E49" s="193" t="s">
        <v>2</v>
      </c>
      <c r="F49" s="206">
        <v>23</v>
      </c>
      <c r="G49" s="206">
        <v>23</v>
      </c>
      <c r="H49" s="206">
        <v>20</v>
      </c>
      <c r="I49" s="734" t="s">
        <v>649</v>
      </c>
      <c r="J49" s="817">
        <v>110</v>
      </c>
      <c r="K49" s="821" t="s">
        <v>1045</v>
      </c>
      <c r="L49" s="734" t="s">
        <v>1046</v>
      </c>
      <c r="M49" s="905"/>
    </row>
    <row r="50" spans="1:13" ht="19.5" customHeight="1" x14ac:dyDescent="0.25">
      <c r="A50" s="192" t="s">
        <v>177</v>
      </c>
      <c r="B50" s="192" t="s">
        <v>176</v>
      </c>
      <c r="C50" s="1364" t="s">
        <v>168</v>
      </c>
      <c r="D50" s="1364"/>
      <c r="E50" s="1364"/>
      <c r="F50" s="197">
        <f>+F49</f>
        <v>23</v>
      </c>
      <c r="G50" s="197">
        <f>+G49</f>
        <v>23</v>
      </c>
      <c r="H50" s="197">
        <f>+H49</f>
        <v>20</v>
      </c>
      <c r="I50" s="191"/>
      <c r="J50" s="812"/>
      <c r="K50" s="812"/>
      <c r="L50" s="301"/>
      <c r="M50" s="905"/>
    </row>
    <row r="51" spans="1:13" ht="17.25" customHeight="1" x14ac:dyDescent="0.25">
      <c r="A51" s="70" t="s">
        <v>177</v>
      </c>
      <c r="B51" s="70" t="s">
        <v>177</v>
      </c>
      <c r="C51" s="1375" t="s">
        <v>115</v>
      </c>
      <c r="D51" s="1375"/>
      <c r="E51" s="1375"/>
      <c r="F51" s="1375"/>
      <c r="G51" s="1375"/>
      <c r="H51" s="1375"/>
      <c r="I51" s="1375"/>
      <c r="J51" s="811"/>
      <c r="K51" s="811"/>
      <c r="L51" s="302"/>
      <c r="M51" s="905"/>
    </row>
    <row r="52" spans="1:13" ht="30" customHeight="1" x14ac:dyDescent="0.25">
      <c r="A52" s="192" t="s">
        <v>177</v>
      </c>
      <c r="B52" s="192" t="s">
        <v>177</v>
      </c>
      <c r="C52" s="192" t="s">
        <v>176</v>
      </c>
      <c r="D52" s="193" t="s">
        <v>95</v>
      </c>
      <c r="E52" s="193" t="s">
        <v>2</v>
      </c>
      <c r="F52" s="206">
        <v>15</v>
      </c>
      <c r="G52" s="206">
        <v>15</v>
      </c>
      <c r="H52" s="206">
        <v>15</v>
      </c>
      <c r="I52" s="735" t="s">
        <v>674</v>
      </c>
      <c r="J52" s="813">
        <v>59</v>
      </c>
      <c r="K52" s="801">
        <v>59</v>
      </c>
      <c r="L52" s="1399" t="s">
        <v>1047</v>
      </c>
      <c r="M52" s="905"/>
    </row>
    <row r="53" spans="1:13" ht="28.5" customHeight="1" x14ac:dyDescent="0.25">
      <c r="A53" s="192" t="s">
        <v>177</v>
      </c>
      <c r="B53" s="192" t="s">
        <v>177</v>
      </c>
      <c r="C53" s="192" t="s">
        <v>177</v>
      </c>
      <c r="D53" s="304" t="s">
        <v>96</v>
      </c>
      <c r="E53" s="193" t="s">
        <v>2</v>
      </c>
      <c r="F53" s="206">
        <v>14.9</v>
      </c>
      <c r="G53" s="206">
        <v>14.9</v>
      </c>
      <c r="H53" s="206">
        <v>14.9</v>
      </c>
      <c r="I53" s="734" t="s">
        <v>260</v>
      </c>
      <c r="J53" s="813">
        <v>4</v>
      </c>
      <c r="K53" s="801">
        <v>4</v>
      </c>
      <c r="L53" s="1400"/>
      <c r="M53" s="905"/>
    </row>
    <row r="54" spans="1:13" ht="15.75" customHeight="1" x14ac:dyDescent="0.25">
      <c r="A54" s="70" t="s">
        <v>177</v>
      </c>
      <c r="B54" s="70" t="s">
        <v>177</v>
      </c>
      <c r="C54" s="1364" t="s">
        <v>168</v>
      </c>
      <c r="D54" s="1364"/>
      <c r="E54" s="1364"/>
      <c r="F54" s="199">
        <f>SUM(F52:F53)</f>
        <v>29.9</v>
      </c>
      <c r="G54" s="199">
        <f>SUM(G52:G53)</f>
        <v>29.9</v>
      </c>
      <c r="H54" s="199">
        <f>SUM(H52:H53)</f>
        <v>29.9</v>
      </c>
      <c r="I54" s="191"/>
      <c r="J54" s="812"/>
      <c r="K54" s="812"/>
      <c r="L54" s="301"/>
      <c r="M54" s="905"/>
    </row>
    <row r="55" spans="1:13" ht="19.5" customHeight="1" x14ac:dyDescent="0.25">
      <c r="A55" s="70" t="s">
        <v>177</v>
      </c>
      <c r="B55" s="1376" t="s">
        <v>169</v>
      </c>
      <c r="C55" s="1376"/>
      <c r="D55" s="1376"/>
      <c r="E55" s="1376"/>
      <c r="F55" s="199">
        <f>+F54+F50</f>
        <v>52.9</v>
      </c>
      <c r="G55" s="199">
        <f>+G54+G50</f>
        <v>52.9</v>
      </c>
      <c r="H55" s="199">
        <f>+H54+H50</f>
        <v>49.9</v>
      </c>
      <c r="I55" s="191"/>
      <c r="J55" s="812"/>
      <c r="K55" s="812"/>
      <c r="L55" s="301"/>
      <c r="M55" s="905"/>
    </row>
    <row r="56" spans="1:13" ht="34.5" customHeight="1" x14ac:dyDescent="0.25">
      <c r="A56" s="70" t="s">
        <v>178</v>
      </c>
      <c r="B56" s="1361" t="s">
        <v>800</v>
      </c>
      <c r="C56" s="1362"/>
      <c r="D56" s="1362"/>
      <c r="E56" s="1362"/>
      <c r="F56" s="1362"/>
      <c r="G56" s="1362"/>
      <c r="H56" s="1362"/>
      <c r="I56" s="1362"/>
      <c r="J56" s="1362"/>
      <c r="K56" s="1362"/>
      <c r="L56" s="1363"/>
      <c r="M56" s="905"/>
    </row>
    <row r="57" spans="1:13" ht="18" customHeight="1" x14ac:dyDescent="0.25">
      <c r="A57" s="70" t="s">
        <v>178</v>
      </c>
      <c r="B57" s="68" t="s">
        <v>176</v>
      </c>
      <c r="C57" s="1361" t="s">
        <v>234</v>
      </c>
      <c r="D57" s="1362"/>
      <c r="E57" s="1362"/>
      <c r="F57" s="1362"/>
      <c r="G57" s="1362"/>
      <c r="H57" s="1362"/>
      <c r="I57" s="1362"/>
      <c r="J57" s="1362"/>
      <c r="K57" s="1362"/>
      <c r="L57" s="1363"/>
      <c r="M57" s="905"/>
    </row>
    <row r="58" spans="1:13" ht="63" customHeight="1" x14ac:dyDescent="0.25">
      <c r="A58" s="192" t="s">
        <v>178</v>
      </c>
      <c r="B58" s="192" t="s">
        <v>176</v>
      </c>
      <c r="C58" s="192" t="s">
        <v>176</v>
      </c>
      <c r="D58" s="363" t="s">
        <v>313</v>
      </c>
      <c r="E58" s="193" t="s">
        <v>2</v>
      </c>
      <c r="F58" s="190">
        <v>144</v>
      </c>
      <c r="G58" s="190">
        <v>144</v>
      </c>
      <c r="H58" s="190">
        <v>75</v>
      </c>
      <c r="I58" s="734" t="s">
        <v>412</v>
      </c>
      <c r="J58" s="813">
        <v>50</v>
      </c>
      <c r="K58" s="908">
        <v>48</v>
      </c>
      <c r="L58" s="909" t="s">
        <v>1048</v>
      </c>
      <c r="M58" s="905"/>
    </row>
    <row r="59" spans="1:13" ht="30.75" customHeight="1" x14ac:dyDescent="0.25">
      <c r="A59" s="1379" t="s">
        <v>178</v>
      </c>
      <c r="B59" s="1379" t="s">
        <v>176</v>
      </c>
      <c r="C59" s="1379" t="s">
        <v>177</v>
      </c>
      <c r="D59" s="933" t="s">
        <v>201</v>
      </c>
      <c r="E59" s="193" t="s">
        <v>2</v>
      </c>
      <c r="F59" s="190">
        <v>1</v>
      </c>
      <c r="G59" s="190">
        <v>1.5</v>
      </c>
      <c r="H59" s="190">
        <v>1.3</v>
      </c>
      <c r="I59" s="1357" t="s">
        <v>235</v>
      </c>
      <c r="J59" s="1358">
        <v>100</v>
      </c>
      <c r="K59" s="1401">
        <v>100</v>
      </c>
      <c r="L59" s="1357" t="s">
        <v>1049</v>
      </c>
      <c r="M59" s="905"/>
    </row>
    <row r="60" spans="1:13" ht="27" customHeight="1" x14ac:dyDescent="0.25">
      <c r="A60" s="1379"/>
      <c r="B60" s="1379"/>
      <c r="C60" s="1379"/>
      <c r="D60" s="933"/>
      <c r="E60" s="193" t="s">
        <v>4</v>
      </c>
      <c r="F60" s="190">
        <v>7</v>
      </c>
      <c r="G60" s="190">
        <v>8</v>
      </c>
      <c r="H60" s="190">
        <v>6</v>
      </c>
      <c r="I60" s="1357"/>
      <c r="J60" s="1358"/>
      <c r="K60" s="1401"/>
      <c r="L60" s="1357"/>
      <c r="M60" s="905"/>
    </row>
    <row r="61" spans="1:13" x14ac:dyDescent="0.25">
      <c r="A61" s="70" t="s">
        <v>178</v>
      </c>
      <c r="B61" s="70" t="s">
        <v>176</v>
      </c>
      <c r="C61" s="1364" t="s">
        <v>168</v>
      </c>
      <c r="D61" s="1364"/>
      <c r="E61" s="1364"/>
      <c r="F61" s="197">
        <f>SUM(F58:F60)</f>
        <v>152</v>
      </c>
      <c r="G61" s="197">
        <f>SUM(G58:G60)</f>
        <v>153.5</v>
      </c>
      <c r="H61" s="197">
        <f>SUM(H58:H60)</f>
        <v>82.3</v>
      </c>
      <c r="I61" s="191"/>
      <c r="J61" s="812"/>
      <c r="K61" s="812"/>
      <c r="L61" s="301"/>
      <c r="M61" s="905"/>
    </row>
    <row r="62" spans="1:13" ht="13.8" x14ac:dyDescent="0.25">
      <c r="A62" s="70" t="s">
        <v>178</v>
      </c>
      <c r="B62" s="1376" t="s">
        <v>169</v>
      </c>
      <c r="C62" s="1376"/>
      <c r="D62" s="1376"/>
      <c r="E62" s="1376"/>
      <c r="F62" s="198">
        <f>+F61</f>
        <v>152</v>
      </c>
      <c r="G62" s="198">
        <f>+G61</f>
        <v>153.5</v>
      </c>
      <c r="H62" s="198">
        <f>+H61</f>
        <v>82.3</v>
      </c>
      <c r="I62" s="191"/>
      <c r="J62" s="812"/>
      <c r="K62" s="812"/>
      <c r="L62" s="301"/>
      <c r="M62" s="905"/>
    </row>
    <row r="63" spans="1:13" ht="16.5" customHeight="1" x14ac:dyDescent="0.25">
      <c r="A63" s="70" t="s">
        <v>179</v>
      </c>
      <c r="B63" s="1375" t="s">
        <v>477</v>
      </c>
      <c r="C63" s="1375"/>
      <c r="D63" s="1375"/>
      <c r="E63" s="1375"/>
      <c r="F63" s="1375"/>
      <c r="G63" s="1375"/>
      <c r="H63" s="1375"/>
      <c r="I63" s="1375"/>
      <c r="J63" s="811"/>
      <c r="K63" s="811"/>
      <c r="L63" s="737"/>
      <c r="M63" s="905"/>
    </row>
    <row r="64" spans="1:13" ht="18" customHeight="1" x14ac:dyDescent="0.25">
      <c r="A64" s="70" t="s">
        <v>179</v>
      </c>
      <c r="B64" s="68" t="s">
        <v>176</v>
      </c>
      <c r="C64" s="1375" t="s">
        <v>478</v>
      </c>
      <c r="D64" s="1375"/>
      <c r="E64" s="1375"/>
      <c r="F64" s="1375"/>
      <c r="G64" s="1375"/>
      <c r="H64" s="1375"/>
      <c r="I64" s="1375"/>
      <c r="J64" s="811"/>
      <c r="K64" s="811"/>
      <c r="L64" s="737"/>
      <c r="M64" s="905"/>
    </row>
    <row r="65" spans="1:13" ht="46.5" customHeight="1" x14ac:dyDescent="0.25">
      <c r="A65" s="732" t="s">
        <v>179</v>
      </c>
      <c r="B65" s="732" t="s">
        <v>176</v>
      </c>
      <c r="C65" s="732" t="s">
        <v>176</v>
      </c>
      <c r="D65" s="712" t="s">
        <v>172</v>
      </c>
      <c r="E65" s="736" t="s">
        <v>2</v>
      </c>
      <c r="F65" s="145">
        <v>12</v>
      </c>
      <c r="G65" s="145">
        <v>12</v>
      </c>
      <c r="H65" s="145">
        <v>12</v>
      </c>
      <c r="I65" s="735" t="s">
        <v>45</v>
      </c>
      <c r="J65" s="812">
        <v>30</v>
      </c>
      <c r="K65" s="800">
        <v>30</v>
      </c>
      <c r="L65" s="735" t="s">
        <v>1050</v>
      </c>
      <c r="M65" s="905"/>
    </row>
    <row r="66" spans="1:13" ht="47.25" customHeight="1" x14ac:dyDescent="0.25">
      <c r="A66" s="1379" t="s">
        <v>179</v>
      </c>
      <c r="B66" s="1379" t="s">
        <v>176</v>
      </c>
      <c r="C66" s="1379" t="s">
        <v>177</v>
      </c>
      <c r="D66" s="1380" t="s">
        <v>479</v>
      </c>
      <c r="E66" s="735" t="s">
        <v>2</v>
      </c>
      <c r="F66" s="145">
        <v>13.5</v>
      </c>
      <c r="G66" s="145">
        <v>16.3</v>
      </c>
      <c r="H66" s="145">
        <v>16.3</v>
      </c>
      <c r="I66" s="1357" t="s">
        <v>284</v>
      </c>
      <c r="J66" s="1384">
        <v>15</v>
      </c>
      <c r="K66" s="1384">
        <v>27</v>
      </c>
      <c r="L66" s="1350" t="s">
        <v>1058</v>
      </c>
      <c r="M66" s="905"/>
    </row>
    <row r="67" spans="1:13" ht="42.75" customHeight="1" x14ac:dyDescent="0.25">
      <c r="A67" s="1379"/>
      <c r="B67" s="1379"/>
      <c r="C67" s="1379"/>
      <c r="D67" s="1380"/>
      <c r="E67" s="735" t="s">
        <v>15</v>
      </c>
      <c r="F67" s="145">
        <v>970</v>
      </c>
      <c r="G67" s="145">
        <v>1074.3</v>
      </c>
      <c r="H67" s="145">
        <v>1074.3</v>
      </c>
      <c r="I67" s="1357"/>
      <c r="J67" s="1385"/>
      <c r="K67" s="1385"/>
      <c r="L67" s="1350"/>
      <c r="M67" s="905"/>
    </row>
    <row r="68" spans="1:13" ht="39" customHeight="1" x14ac:dyDescent="0.25">
      <c r="A68" s="1379"/>
      <c r="B68" s="1379"/>
      <c r="C68" s="1379"/>
      <c r="D68" s="1380"/>
      <c r="E68" s="735" t="s">
        <v>19</v>
      </c>
      <c r="F68" s="145">
        <v>1</v>
      </c>
      <c r="G68" s="145">
        <v>0.8</v>
      </c>
      <c r="H68" s="145">
        <v>0.2</v>
      </c>
      <c r="I68" s="1357"/>
      <c r="J68" s="1386"/>
      <c r="K68" s="1386"/>
      <c r="L68" s="1350"/>
      <c r="M68" s="905"/>
    </row>
    <row r="69" spans="1:13" ht="155.25" customHeight="1" x14ac:dyDescent="0.25">
      <c r="A69" s="732" t="s">
        <v>179</v>
      </c>
      <c r="B69" s="732" t="s">
        <v>176</v>
      </c>
      <c r="C69" s="732" t="s">
        <v>178</v>
      </c>
      <c r="D69" s="736" t="s">
        <v>89</v>
      </c>
      <c r="E69" s="736" t="s">
        <v>15</v>
      </c>
      <c r="F69" s="206">
        <v>42.3</v>
      </c>
      <c r="G69" s="206">
        <v>44.9</v>
      </c>
      <c r="H69" s="206">
        <v>44.9</v>
      </c>
      <c r="I69" s="735" t="s">
        <v>1051</v>
      </c>
      <c r="J69" s="812">
        <v>100</v>
      </c>
      <c r="K69" s="812">
        <v>100</v>
      </c>
      <c r="L69" s="301" t="s">
        <v>1059</v>
      </c>
      <c r="M69" s="905"/>
    </row>
    <row r="70" spans="1:13" ht="105.75" customHeight="1" x14ac:dyDescent="0.25">
      <c r="A70" s="732" t="s">
        <v>179</v>
      </c>
      <c r="B70" s="732" t="s">
        <v>176</v>
      </c>
      <c r="C70" s="732" t="s">
        <v>179</v>
      </c>
      <c r="D70" s="736" t="s">
        <v>39</v>
      </c>
      <c r="E70" s="736" t="s">
        <v>15</v>
      </c>
      <c r="F70" s="206">
        <v>14.4</v>
      </c>
      <c r="G70" s="206">
        <v>29.6</v>
      </c>
      <c r="H70" s="206">
        <v>29.6</v>
      </c>
      <c r="I70" s="735" t="s">
        <v>106</v>
      </c>
      <c r="J70" s="812">
        <v>1</v>
      </c>
      <c r="K70" s="812">
        <v>1</v>
      </c>
      <c r="L70" s="301" t="s">
        <v>1068</v>
      </c>
      <c r="M70" s="905"/>
    </row>
    <row r="71" spans="1:13" ht="97.5" customHeight="1" x14ac:dyDescent="0.25">
      <c r="A71" s="732" t="s">
        <v>179</v>
      </c>
      <c r="B71" s="732" t="s">
        <v>176</v>
      </c>
      <c r="C71" s="732" t="s">
        <v>181</v>
      </c>
      <c r="D71" s="733" t="s">
        <v>797</v>
      </c>
      <c r="E71" s="736" t="s">
        <v>2</v>
      </c>
      <c r="F71" s="145">
        <v>135</v>
      </c>
      <c r="G71" s="145">
        <v>135</v>
      </c>
      <c r="H71" s="145">
        <v>100.3</v>
      </c>
      <c r="I71" s="735" t="s">
        <v>480</v>
      </c>
      <c r="J71" s="813">
        <v>29</v>
      </c>
      <c r="K71" s="813">
        <v>45</v>
      </c>
      <c r="L71" s="301" t="s">
        <v>1053</v>
      </c>
      <c r="M71" s="905"/>
    </row>
    <row r="72" spans="1:13" ht="58.5" customHeight="1" x14ac:dyDescent="0.25">
      <c r="A72" s="732" t="s">
        <v>179</v>
      </c>
      <c r="B72" s="732" t="s">
        <v>176</v>
      </c>
      <c r="C72" s="732" t="s">
        <v>182</v>
      </c>
      <c r="D72" s="733" t="s">
        <v>796</v>
      </c>
      <c r="E72" s="736" t="s">
        <v>2</v>
      </c>
      <c r="F72" s="145">
        <v>10</v>
      </c>
      <c r="G72" s="145">
        <v>10</v>
      </c>
      <c r="H72" s="145">
        <v>0.6</v>
      </c>
      <c r="I72" s="735" t="s">
        <v>480</v>
      </c>
      <c r="J72" s="813">
        <v>2</v>
      </c>
      <c r="K72" s="813">
        <v>2</v>
      </c>
      <c r="L72" s="301" t="s">
        <v>1052</v>
      </c>
      <c r="M72" s="905"/>
    </row>
    <row r="73" spans="1:13" ht="17.25" customHeight="1" x14ac:dyDescent="0.25">
      <c r="A73" s="70" t="s">
        <v>179</v>
      </c>
      <c r="B73" s="70" t="s">
        <v>177</v>
      </c>
      <c r="C73" s="1364" t="s">
        <v>168</v>
      </c>
      <c r="D73" s="1364"/>
      <c r="E73" s="1364"/>
      <c r="F73" s="199">
        <f>SUM(F65:F72)</f>
        <v>1198.2</v>
      </c>
      <c r="G73" s="199">
        <f>SUM(G65:G72)</f>
        <v>1322.8999999999999</v>
      </c>
      <c r="H73" s="199">
        <f>SUM(H65:H72)</f>
        <v>1278.1999999999998</v>
      </c>
      <c r="I73" s="191"/>
      <c r="J73" s="812"/>
      <c r="K73" s="812"/>
      <c r="L73" s="301"/>
      <c r="M73" s="905"/>
    </row>
    <row r="74" spans="1:13" ht="15.75" customHeight="1" x14ac:dyDescent="0.25">
      <c r="A74" s="70" t="s">
        <v>179</v>
      </c>
      <c r="B74" s="1376" t="s">
        <v>169</v>
      </c>
      <c r="C74" s="1376"/>
      <c r="D74" s="1376"/>
      <c r="E74" s="1376"/>
      <c r="F74" s="196">
        <f>+F73</f>
        <v>1198.2</v>
      </c>
      <c r="G74" s="196">
        <f>+G73</f>
        <v>1322.8999999999999</v>
      </c>
      <c r="H74" s="196">
        <f>+H73</f>
        <v>1278.1999999999998</v>
      </c>
      <c r="I74" s="191"/>
      <c r="J74" s="812"/>
      <c r="K74" s="812"/>
      <c r="L74" s="301"/>
      <c r="M74" s="905"/>
    </row>
    <row r="75" spans="1:13" ht="21.75" customHeight="1" x14ac:dyDescent="0.25">
      <c r="A75" s="1378" t="s">
        <v>170</v>
      </c>
      <c r="B75" s="1378"/>
      <c r="C75" s="1378"/>
      <c r="D75" s="1378"/>
      <c r="E75" s="1378"/>
      <c r="F75" s="86">
        <f>+F74+F62+F55+F46</f>
        <v>9339.6</v>
      </c>
      <c r="G75" s="86">
        <f>+G74+G62+G55+G46</f>
        <v>9587.4</v>
      </c>
      <c r="H75" s="86">
        <f>+H74+H62+H55+H46</f>
        <v>9898.7999999999993</v>
      </c>
      <c r="I75" s="906"/>
      <c r="J75" s="818"/>
      <c r="K75" s="818"/>
      <c r="L75" s="808"/>
    </row>
    <row r="76" spans="1:13" ht="16.5" customHeight="1" x14ac:dyDescent="0.25">
      <c r="A76" s="1377" t="s">
        <v>171</v>
      </c>
      <c r="B76" s="1377"/>
      <c r="C76" s="1377"/>
      <c r="D76" s="1377"/>
      <c r="E76" s="1377"/>
      <c r="F76" s="330">
        <f>+F75-F77-F84</f>
        <v>0</v>
      </c>
      <c r="G76" s="330">
        <f>+G75-G77-G84</f>
        <v>-1.8189894035458565E-12</v>
      </c>
      <c r="H76" s="330">
        <f>+H75-H77-H84</f>
        <v>-1.8189894035458565E-12</v>
      </c>
      <c r="I76" s="906"/>
      <c r="J76" s="818"/>
      <c r="K76" s="818"/>
      <c r="L76" s="808"/>
    </row>
    <row r="77" spans="1:13" ht="19.5" customHeight="1" x14ac:dyDescent="0.25">
      <c r="A77" s="969" t="s">
        <v>17</v>
      </c>
      <c r="B77" s="969"/>
      <c r="C77" s="969"/>
      <c r="D77" s="969"/>
      <c r="E77" s="969"/>
      <c r="F77" s="87">
        <f>SUM(F78:F83)</f>
        <v>9332.6</v>
      </c>
      <c r="G77" s="87">
        <f>SUM(G78:G83)</f>
        <v>9579.4000000000015</v>
      </c>
      <c r="H77" s="87">
        <f>SUM(H78:H83)</f>
        <v>9892.8000000000011</v>
      </c>
      <c r="I77" s="906"/>
      <c r="J77" s="818"/>
      <c r="K77" s="818"/>
      <c r="L77" s="808"/>
    </row>
    <row r="78" spans="1:13" ht="15" customHeight="1" x14ac:dyDescent="0.25">
      <c r="A78" s="1373" t="s">
        <v>244</v>
      </c>
      <c r="B78" s="1373"/>
      <c r="C78" s="1373"/>
      <c r="D78" s="1373"/>
      <c r="E78" s="1373"/>
      <c r="F78" s="145">
        <f>+F71+F66+F65+F59+F58+F53+F52+F49+F42+F38+F37+F36+F33+F17+F16+F11+F72+F39+F19+F40</f>
        <v>6744.9000000000005</v>
      </c>
      <c r="G78" s="145">
        <f>+G71+G66+G65+G59+G58+G53+G52+G49+G42+G38+G37+G36+G33+G17+G16+G11+G72+G39+G19+G40</f>
        <v>6690.9000000000005</v>
      </c>
      <c r="H78" s="145">
        <f>+H71+H66+H65+H59+H58+H53+H52+H49+H42+H38+H37+H36+H33+H17+H16+H11+H72+H39+H19+H40</f>
        <v>6821.8000000000011</v>
      </c>
      <c r="I78" s="906"/>
      <c r="J78" s="818"/>
      <c r="K78" s="818"/>
      <c r="L78" s="808"/>
    </row>
    <row r="79" spans="1:13" ht="12.75" customHeight="1" x14ac:dyDescent="0.25">
      <c r="A79" s="1373" t="s">
        <v>245</v>
      </c>
      <c r="B79" s="1373"/>
      <c r="C79" s="1373"/>
      <c r="D79" s="1373"/>
      <c r="E79" s="1373"/>
      <c r="F79" s="145">
        <f>+F70+F69+F67+F32+F31+F30+F29+F28+F27+F26+F25+F24+F23+F22+F44+F43</f>
        <v>1311.4999999999998</v>
      </c>
      <c r="G79" s="145">
        <f t="shared" ref="G79:H79" si="0">+G70+G69+G67+G32+G31+G30+G29+G28+G27+G26+G25+G24+G23+G22+G44+G43</f>
        <v>1611.3</v>
      </c>
      <c r="H79" s="145">
        <f t="shared" si="0"/>
        <v>1818.2999999999997</v>
      </c>
      <c r="I79" s="906"/>
      <c r="J79" s="818"/>
      <c r="K79" s="819"/>
      <c r="L79" s="809"/>
    </row>
    <row r="80" spans="1:13" ht="12.75" customHeight="1" x14ac:dyDescent="0.25">
      <c r="A80" s="1373" t="s">
        <v>246</v>
      </c>
      <c r="B80" s="1373"/>
      <c r="C80" s="1373"/>
      <c r="D80" s="1373"/>
      <c r="E80" s="1373"/>
      <c r="F80" s="145"/>
      <c r="G80" s="145"/>
      <c r="H80" s="145"/>
      <c r="I80" s="906"/>
      <c r="J80" s="818"/>
      <c r="K80" s="818"/>
      <c r="L80" s="808"/>
    </row>
    <row r="81" spans="1:12" ht="12.75" customHeight="1" x14ac:dyDescent="0.25">
      <c r="A81" s="1373" t="s">
        <v>247</v>
      </c>
      <c r="B81" s="1373"/>
      <c r="C81" s="1373"/>
      <c r="D81" s="1373"/>
      <c r="E81" s="1373"/>
      <c r="F81" s="145">
        <f>+F14+F18+F68</f>
        <v>55</v>
      </c>
      <c r="G81" s="145">
        <f>+G14+G18+G68</f>
        <v>55.999999999999993</v>
      </c>
      <c r="H81" s="145">
        <f>+H14+H18+H68</f>
        <v>31.5</v>
      </c>
      <c r="I81" s="906"/>
      <c r="J81" s="818"/>
      <c r="K81" s="818"/>
      <c r="L81" s="808"/>
    </row>
    <row r="82" spans="1:12" ht="14.25" customHeight="1" x14ac:dyDescent="0.25">
      <c r="A82" s="1373" t="s">
        <v>248</v>
      </c>
      <c r="B82" s="1373"/>
      <c r="C82" s="1373"/>
      <c r="D82" s="1373"/>
      <c r="E82" s="1373"/>
      <c r="F82" s="145">
        <f>+F41</f>
        <v>1221.2</v>
      </c>
      <c r="G82" s="145">
        <f>+G41</f>
        <v>1221.2</v>
      </c>
      <c r="H82" s="145">
        <f>+H41</f>
        <v>1221.2</v>
      </c>
      <c r="I82" s="906"/>
      <c r="J82" s="818"/>
      <c r="K82" s="818"/>
      <c r="L82" s="808"/>
    </row>
    <row r="83" spans="1:12" ht="12.75" customHeight="1" x14ac:dyDescent="0.25">
      <c r="A83" s="1373" t="s">
        <v>249</v>
      </c>
      <c r="B83" s="1373"/>
      <c r="C83" s="1373"/>
      <c r="D83" s="1373"/>
      <c r="E83" s="1373"/>
      <c r="F83" s="145"/>
      <c r="G83" s="330"/>
      <c r="H83" s="145"/>
      <c r="I83" s="906"/>
      <c r="J83" s="818"/>
      <c r="K83" s="818"/>
      <c r="L83" s="808"/>
    </row>
    <row r="84" spans="1:12" ht="15" customHeight="1" x14ac:dyDescent="0.25">
      <c r="A84" s="1381" t="s">
        <v>16</v>
      </c>
      <c r="B84" s="1381"/>
      <c r="C84" s="1381"/>
      <c r="D84" s="1381"/>
      <c r="E84" s="1381"/>
      <c r="F84" s="88">
        <f>SUM(F85:F88)</f>
        <v>7</v>
      </c>
      <c r="G84" s="88">
        <f>SUM(G85:G88)</f>
        <v>8</v>
      </c>
      <c r="H84" s="88">
        <f>SUM(H85:H88)</f>
        <v>6</v>
      </c>
      <c r="I84" s="906"/>
      <c r="J84" s="818"/>
      <c r="K84" s="818"/>
      <c r="L84" s="808"/>
    </row>
    <row r="85" spans="1:12" ht="14.25" customHeight="1" x14ac:dyDescent="0.25">
      <c r="A85" s="1373" t="s">
        <v>250</v>
      </c>
      <c r="B85" s="1373"/>
      <c r="C85" s="1373"/>
      <c r="D85" s="1373"/>
      <c r="E85" s="1373"/>
      <c r="F85" s="145">
        <f>+F60</f>
        <v>7</v>
      </c>
      <c r="G85" s="145">
        <f>+G60</f>
        <v>8</v>
      </c>
      <c r="H85" s="145">
        <f>+H60</f>
        <v>6</v>
      </c>
      <c r="I85" s="906"/>
      <c r="J85" s="818"/>
      <c r="K85" s="818"/>
      <c r="L85" s="808"/>
    </row>
    <row r="86" spans="1:12" ht="12.75" customHeight="1" x14ac:dyDescent="0.25">
      <c r="A86" s="1373" t="s">
        <v>251</v>
      </c>
      <c r="B86" s="1373"/>
      <c r="C86" s="1373"/>
      <c r="D86" s="1373"/>
      <c r="E86" s="1373"/>
      <c r="F86" s="145"/>
      <c r="G86" s="145"/>
      <c r="H86" s="145"/>
      <c r="I86" s="906"/>
      <c r="J86" s="818"/>
      <c r="K86" s="818"/>
      <c r="L86" s="808"/>
    </row>
    <row r="87" spans="1:12" ht="12.75" customHeight="1" x14ac:dyDescent="0.25">
      <c r="A87" s="1373" t="s">
        <v>252</v>
      </c>
      <c r="B87" s="1373"/>
      <c r="C87" s="1373"/>
      <c r="D87" s="1373"/>
      <c r="E87" s="1373"/>
      <c r="F87" s="145"/>
      <c r="G87" s="145"/>
      <c r="H87" s="145"/>
      <c r="I87" s="906"/>
      <c r="J87" s="818"/>
      <c r="K87" s="818"/>
      <c r="L87" s="808"/>
    </row>
    <row r="88" spans="1:12" ht="12.75" customHeight="1" x14ac:dyDescent="0.25">
      <c r="A88" s="1373" t="s">
        <v>253</v>
      </c>
      <c r="B88" s="1373"/>
      <c r="C88" s="1373"/>
      <c r="D88" s="1373"/>
      <c r="E88" s="1373"/>
      <c r="F88" s="305"/>
      <c r="G88" s="305"/>
      <c r="H88" s="305"/>
      <c r="I88" s="906"/>
      <c r="J88" s="818"/>
      <c r="K88" s="818"/>
      <c r="L88" s="808"/>
    </row>
    <row r="89" spans="1:12" s="132" customFormat="1" ht="15.75" customHeight="1" x14ac:dyDescent="0.25">
      <c r="A89" s="1026" t="s">
        <v>816</v>
      </c>
      <c r="B89" s="1026"/>
      <c r="C89" s="1026"/>
      <c r="D89" s="1026"/>
      <c r="E89" s="1026"/>
      <c r="F89" s="1026"/>
      <c r="G89" s="1026"/>
      <c r="H89" s="1026"/>
      <c r="I89" s="365"/>
      <c r="J89" s="577"/>
      <c r="K89" s="578"/>
      <c r="L89" s="546"/>
    </row>
    <row r="90" spans="1:12" s="132" customFormat="1" ht="20.25" customHeight="1" x14ac:dyDescent="0.25">
      <c r="A90" s="941" t="s">
        <v>869</v>
      </c>
      <c r="B90" s="941"/>
      <c r="C90" s="941"/>
      <c r="D90" s="941"/>
      <c r="E90" s="941"/>
      <c r="F90" s="941"/>
      <c r="G90" s="941"/>
      <c r="H90" s="941"/>
      <c r="J90" s="579"/>
      <c r="K90" s="578"/>
      <c r="L90" s="546"/>
    </row>
    <row r="136" spans="7:7" x14ac:dyDescent="0.25">
      <c r="G136" s="508"/>
    </row>
  </sheetData>
  <mergeCells count="117">
    <mergeCell ref="A42:A43"/>
    <mergeCell ref="L52:L53"/>
    <mergeCell ref="I4:L4"/>
    <mergeCell ref="A89:H89"/>
    <mergeCell ref="A38:A41"/>
    <mergeCell ref="K59:K60"/>
    <mergeCell ref="K66:K68"/>
    <mergeCell ref="H4:H7"/>
    <mergeCell ref="K5:K7"/>
    <mergeCell ref="K17:K18"/>
    <mergeCell ref="K32:K33"/>
    <mergeCell ref="K38:K41"/>
    <mergeCell ref="A8:I8"/>
    <mergeCell ref="B17:B18"/>
    <mergeCell ref="A17:A18"/>
    <mergeCell ref="F11:F13"/>
    <mergeCell ref="G4:G7"/>
    <mergeCell ref="G11:G13"/>
    <mergeCell ref="C17:C18"/>
    <mergeCell ref="B32:B33"/>
    <mergeCell ref="D32:D33"/>
    <mergeCell ref="E4:E7"/>
    <mergeCell ref="C4:C7"/>
    <mergeCell ref="I59:I60"/>
    <mergeCell ref="E14:E15"/>
    <mergeCell ref="B55:E55"/>
    <mergeCell ref="L5:L7"/>
    <mergeCell ref="L17:L18"/>
    <mergeCell ref="L32:L33"/>
    <mergeCell ref="I17:I18"/>
    <mergeCell ref="J5:J7"/>
    <mergeCell ref="C21:I21"/>
    <mergeCell ref="C20:E20"/>
    <mergeCell ref="F14:F15"/>
    <mergeCell ref="C32:C33"/>
    <mergeCell ref="G14:G15"/>
    <mergeCell ref="L11:L12"/>
    <mergeCell ref="I42:I43"/>
    <mergeCell ref="J42:J43"/>
    <mergeCell ref="K42:K43"/>
    <mergeCell ref="L42:L43"/>
    <mergeCell ref="D42:D43"/>
    <mergeCell ref="C42:C43"/>
    <mergeCell ref="B42:B43"/>
    <mergeCell ref="B38:B41"/>
    <mergeCell ref="A84:E84"/>
    <mergeCell ref="A85:E85"/>
    <mergeCell ref="F4:F7"/>
    <mergeCell ref="A2:L2"/>
    <mergeCell ref="C73:E73"/>
    <mergeCell ref="C64:I64"/>
    <mergeCell ref="C50:E50"/>
    <mergeCell ref="C51:I51"/>
    <mergeCell ref="A32:A33"/>
    <mergeCell ref="I5:I7"/>
    <mergeCell ref="A79:E79"/>
    <mergeCell ref="A81:E81"/>
    <mergeCell ref="B59:B60"/>
    <mergeCell ref="C34:E34"/>
    <mergeCell ref="B62:E62"/>
    <mergeCell ref="J66:J68"/>
    <mergeCell ref="C48:I48"/>
    <mergeCell ref="C54:E54"/>
    <mergeCell ref="B47:I47"/>
    <mergeCell ref="C35:I35"/>
    <mergeCell ref="I66:I68"/>
    <mergeCell ref="C38:C41"/>
    <mergeCell ref="J38:J41"/>
    <mergeCell ref="I38:I41"/>
    <mergeCell ref="A88:E88"/>
    <mergeCell ref="J59:J60"/>
    <mergeCell ref="D17:D18"/>
    <mergeCell ref="B63:I63"/>
    <mergeCell ref="A87:E87"/>
    <mergeCell ref="A86:E86"/>
    <mergeCell ref="A83:E83"/>
    <mergeCell ref="A82:E82"/>
    <mergeCell ref="A78:E78"/>
    <mergeCell ref="B74:E74"/>
    <mergeCell ref="A76:E76"/>
    <mergeCell ref="A75:E75"/>
    <mergeCell ref="B46:E46"/>
    <mergeCell ref="A80:E80"/>
    <mergeCell ref="D59:D60"/>
    <mergeCell ref="C59:C60"/>
    <mergeCell ref="A77:E77"/>
    <mergeCell ref="I32:I33"/>
    <mergeCell ref="A59:A60"/>
    <mergeCell ref="B66:B68"/>
    <mergeCell ref="D66:D68"/>
    <mergeCell ref="A66:A68"/>
    <mergeCell ref="C61:E61"/>
    <mergeCell ref="C66:C68"/>
    <mergeCell ref="A90:H90"/>
    <mergeCell ref="L66:L68"/>
    <mergeCell ref="A11:A15"/>
    <mergeCell ref="J1:L1"/>
    <mergeCell ref="J3:L3"/>
    <mergeCell ref="L38:L41"/>
    <mergeCell ref="L59:L60"/>
    <mergeCell ref="J32:J33"/>
    <mergeCell ref="J17:J18"/>
    <mergeCell ref="C57:L57"/>
    <mergeCell ref="B56:L56"/>
    <mergeCell ref="C45:E45"/>
    <mergeCell ref="D38:D41"/>
    <mergeCell ref="H11:H13"/>
    <mergeCell ref="D11:D15"/>
    <mergeCell ref="A4:A7"/>
    <mergeCell ref="B11:B15"/>
    <mergeCell ref="E11:E13"/>
    <mergeCell ref="B9:I9"/>
    <mergeCell ref="C11:C15"/>
    <mergeCell ref="B4:B7"/>
    <mergeCell ref="D4:D7"/>
    <mergeCell ref="C10:L10"/>
    <mergeCell ref="H14:H15"/>
  </mergeCells>
  <phoneticPr fontId="18" type="noConversion"/>
  <pageMargins left="0.19685039370078741" right="0.19685039370078741" top="0.19685039370078741" bottom="0.19685039370078741" header="0" footer="0"/>
  <pageSetup paperSize="9" scale="82"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I40"/>
  <sheetViews>
    <sheetView zoomScale="85" zoomScaleNormal="85" workbookViewId="0">
      <selection activeCell="L15" sqref="L15"/>
    </sheetView>
  </sheetViews>
  <sheetFormatPr defaultColWidth="9.109375" defaultRowHeight="13.2" x14ac:dyDescent="0.25"/>
  <cols>
    <col min="1" max="3" width="9.109375" style="5"/>
    <col min="4" max="4" width="13" style="5" customWidth="1"/>
    <col min="5" max="5" width="11.44140625" style="5" customWidth="1"/>
    <col min="6" max="6" width="19.6640625" style="238" customWidth="1"/>
    <col min="7" max="7" width="20.5546875" style="5" customWidth="1"/>
    <col min="8" max="8" width="20" style="238" customWidth="1"/>
    <col min="9" max="9" width="10.6640625" style="879" customWidth="1"/>
    <col min="10" max="16384" width="9.109375" style="5"/>
  </cols>
  <sheetData>
    <row r="1" spans="1:9" ht="19.5" customHeight="1" x14ac:dyDescent="0.25">
      <c r="A1" s="4"/>
      <c r="B1" s="4"/>
      <c r="C1" s="4"/>
      <c r="D1" s="4"/>
      <c r="E1" s="4"/>
      <c r="F1" s="4"/>
      <c r="G1" s="4"/>
      <c r="H1" s="478" t="s">
        <v>1227</v>
      </c>
    </row>
    <row r="2" spans="1:9" ht="21" customHeight="1" x14ac:dyDescent="0.25">
      <c r="A2" s="1412" t="s">
        <v>1233</v>
      </c>
      <c r="B2" s="1412"/>
      <c r="C2" s="1412"/>
      <c r="D2" s="1412"/>
      <c r="E2" s="1412"/>
      <c r="F2" s="1412"/>
      <c r="G2" s="1412"/>
      <c r="H2" s="1412"/>
    </row>
    <row r="3" spans="1:9" ht="13.8" x14ac:dyDescent="0.25">
      <c r="A3" s="81"/>
      <c r="B3" s="81"/>
      <c r="C3" s="81"/>
      <c r="D3" s="81"/>
      <c r="E3" s="81"/>
      <c r="F3" s="466"/>
      <c r="G3" s="81"/>
      <c r="H3" s="466"/>
    </row>
    <row r="4" spans="1:9" ht="12.75" customHeight="1" x14ac:dyDescent="0.25">
      <c r="A4" s="961" t="s">
        <v>161</v>
      </c>
      <c r="B4" s="961"/>
      <c r="C4" s="961"/>
      <c r="D4" s="961"/>
      <c r="E4" s="961"/>
      <c r="F4" s="1020" t="s">
        <v>1228</v>
      </c>
      <c r="G4" s="958" t="s">
        <v>1229</v>
      </c>
      <c r="H4" s="1020" t="s">
        <v>1230</v>
      </c>
      <c r="I4" s="1411"/>
    </row>
    <row r="5" spans="1:9" ht="12.75" customHeight="1" x14ac:dyDescent="0.25">
      <c r="A5" s="961"/>
      <c r="B5" s="961"/>
      <c r="C5" s="961"/>
      <c r="D5" s="961"/>
      <c r="E5" s="961"/>
      <c r="F5" s="1020"/>
      <c r="G5" s="958"/>
      <c r="H5" s="1020"/>
      <c r="I5" s="1411"/>
    </row>
    <row r="6" spans="1:9" x14ac:dyDescent="0.25">
      <c r="A6" s="961"/>
      <c r="B6" s="961"/>
      <c r="C6" s="961"/>
      <c r="D6" s="961"/>
      <c r="E6" s="961"/>
      <c r="F6" s="1020"/>
      <c r="G6" s="958"/>
      <c r="H6" s="1020"/>
      <c r="I6" s="1411"/>
    </row>
    <row r="7" spans="1:9" x14ac:dyDescent="0.25">
      <c r="A7" s="961"/>
      <c r="B7" s="961"/>
      <c r="C7" s="961"/>
      <c r="D7" s="961"/>
      <c r="E7" s="961"/>
      <c r="F7" s="1020"/>
      <c r="G7" s="958"/>
      <c r="H7" s="1020"/>
      <c r="I7" s="1411"/>
    </row>
    <row r="8" spans="1:9" x14ac:dyDescent="0.25">
      <c r="A8" s="961"/>
      <c r="B8" s="961"/>
      <c r="C8" s="961"/>
      <c r="D8" s="961"/>
      <c r="E8" s="961"/>
      <c r="F8" s="1020"/>
      <c r="G8" s="958"/>
      <c r="H8" s="1020"/>
      <c r="I8" s="1411"/>
    </row>
    <row r="9" spans="1:9" ht="20.25" customHeight="1" x14ac:dyDescent="0.25">
      <c r="A9" s="1413" t="s">
        <v>336</v>
      </c>
      <c r="B9" s="1414"/>
      <c r="C9" s="1414"/>
      <c r="D9" s="1414"/>
      <c r="E9" s="1415"/>
      <c r="F9" s="467">
        <f>+'01šviet.'!F65+'02sveikat.'!F63+'03social.'!F82+'04sport.'!F53+'05kultura'!F91+'06turizm_paveld'!F64+'07Infrastr.'!F157+'08aplinkosauga'!F51+'09ž.ū.'!F34+'10verslas'!F28+'11valdym.'!F75</f>
        <v>95328.9</v>
      </c>
      <c r="G9" s="86">
        <f>+'01šviet.'!G65+'02sveikat.'!G63+'03social.'!G82+'04sport.'!G53+'05kultura'!G91+'06turizm_paveld'!G64+'07Infrastr.'!G157+'08aplinkosauga'!G51+'09ž.ū.'!G34+'10verslas'!G28+'11valdym.'!G75</f>
        <v>91966.399999999994</v>
      </c>
      <c r="H9" s="467">
        <f>+'01šviet.'!H65+'02sveikat.'!H63+'03social.'!H82+'04sport.'!H53+'05kultura'!H91+'06turizm_paveld'!H64+'07Infrastr.'!H157+'08aplinkosauga'!H51+'09ž.ū.'!H34+'10verslas'!H28+'11valdym.'!H75</f>
        <v>86821.099999999991</v>
      </c>
      <c r="I9" s="880"/>
    </row>
    <row r="10" spans="1:9" ht="15.75" customHeight="1" x14ac:dyDescent="0.25">
      <c r="A10" s="1416" t="s">
        <v>171</v>
      </c>
      <c r="B10" s="1417"/>
      <c r="C10" s="1417"/>
      <c r="D10" s="1417"/>
      <c r="E10" s="1418"/>
      <c r="F10" s="916">
        <f>+'01šviet.'!F66+'02sveikat.'!F64+'03social.'!F83+'04sport.'!F54+'05kultura'!F92+'06turizm_paveld'!F65+'07Infrastr.'!F158+'08aplinkosauga'!F52+'09ž.ū.'!F35+'10verslas'!F29+'11valdym.'!F76</f>
        <v>3.637978807091713E-12</v>
      </c>
      <c r="G10" s="916">
        <f>+'01šviet.'!G66+'02sveikat.'!G64+'03social.'!G83+'04sport.'!G54+'05kultura'!G92+'06turizm_paveld'!G65+'07Infrastr.'!G158+'08aplinkosauga'!G52+'09ž.ū.'!G35+'10verslas'!G29+'11valdym.'!G76</f>
        <v>-1.4210854715202004E-13</v>
      </c>
      <c r="H10" s="916">
        <f>+'01šviet.'!H66+'02sveikat.'!H64+'03social.'!H83+'04sport.'!H54+'05kultura'!H92+'06turizm_paveld'!H65+'07Infrastr.'!H158+'08aplinkosauga'!H52+'09ž.ū.'!H35+'10verslas'!H29+'11valdym.'!H76</f>
        <v>-5.7553961596568115E-12</v>
      </c>
      <c r="I10" s="917"/>
    </row>
    <row r="11" spans="1:9" ht="20.25" customHeight="1" x14ac:dyDescent="0.25">
      <c r="A11" s="1419" t="s">
        <v>17</v>
      </c>
      <c r="B11" s="1420"/>
      <c r="C11" s="1420"/>
      <c r="D11" s="1420"/>
      <c r="E11" s="1421"/>
      <c r="F11" s="467">
        <f>+'01šviet.'!F67+'02sveikat.'!F65+'03social.'!F84+'04sport.'!F55+'05kultura'!F93+'06turizm_paveld'!F66+'07Infrastr.'!F159+'08aplinkosauga'!F53+'09ž.ū.'!F36+'10verslas'!F30+'11valdym.'!F77</f>
        <v>65439.999999999993</v>
      </c>
      <c r="G11" s="86">
        <f>+'01šviet.'!G67+'02sveikat.'!G65+'03social.'!G84+'04sport.'!G55+'05kultura'!G93+'06turizm_paveld'!G66+'07Infrastr.'!G159+'08aplinkosauga'!G53+'09ž.ū.'!G36+'10verslas'!G30+'11valdym.'!G77</f>
        <v>66310</v>
      </c>
      <c r="H11" s="467">
        <f>+'01šviet.'!H67+'02sveikat.'!H65+'03social.'!H84+'04sport.'!H55+'05kultura'!H93+'06turizm_paveld'!H66+'07Infrastr.'!H159+'08aplinkosauga'!H53+'09ž.ū.'!H36+'10verslas'!H30+'11valdym.'!H77</f>
        <v>65981.7</v>
      </c>
      <c r="I11" s="880"/>
    </row>
    <row r="12" spans="1:9" ht="20.25" customHeight="1" x14ac:dyDescent="0.25">
      <c r="A12" s="1405" t="s">
        <v>127</v>
      </c>
      <c r="B12" s="1406"/>
      <c r="C12" s="1406"/>
      <c r="D12" s="1406"/>
      <c r="E12" s="1407"/>
      <c r="F12" s="468">
        <f>+'01šviet.'!F68+'02sveikat.'!F66+'03social.'!F85+'04sport.'!F56+'05kultura'!F94+'06turizm_paveld'!F67+'07Infrastr.'!F160+'08aplinkosauga'!F54+'09ž.ū.'!F37+'10verslas'!F31+'11valdym.'!F78</f>
        <v>37825.1</v>
      </c>
      <c r="G12" s="468">
        <f>+'01šviet.'!G68+'02sveikat.'!G66+'03social.'!G85+'04sport.'!G56+'05kultura'!G94+'06turizm_paveld'!G67+'07Infrastr.'!G160+'08aplinkosauga'!G54+'09ž.ū.'!G37+'10verslas'!G31+'11valdym.'!G78</f>
        <v>35880.799999999996</v>
      </c>
      <c r="H12" s="468">
        <f>+'01šviet.'!H68+'02sveikat.'!H66+'03social.'!H85+'04sport.'!H56+'05kultura'!H94+'06turizm_paveld'!H67+'07Infrastr.'!H160+'08aplinkosauga'!H54+'09ž.ū.'!H37+'10verslas'!H31+'11valdym.'!H78</f>
        <v>35233.4</v>
      </c>
      <c r="I12" s="880"/>
    </row>
    <row r="13" spans="1:9" ht="20.25" customHeight="1" x14ac:dyDescent="0.25">
      <c r="A13" s="1405" t="s">
        <v>209</v>
      </c>
      <c r="B13" s="1406"/>
      <c r="C13" s="1406"/>
      <c r="D13" s="1406"/>
      <c r="E13" s="1407"/>
      <c r="F13" s="468">
        <f>+'01šviet.'!F69+'02sveikat.'!F67+'03social.'!F86+'04sport.'!F57+'05kultura'!F95+'06turizm_paveld'!F68+'07Infrastr.'!F161+'08aplinkosauga'!F55+'09ž.ū.'!F38+'10verslas'!F32+'11valdym.'!F79</f>
        <v>20878.699999999997</v>
      </c>
      <c r="G13" s="468">
        <f>+'01šviet.'!G69+'02sveikat.'!G67+'03social.'!G86+'04sport.'!G57+'05kultura'!G95+'06turizm_paveld'!G68+'07Infrastr.'!G161+'08aplinkosauga'!G55+'09ž.ū.'!G38+'10verslas'!G32+'11valdym.'!G79</f>
        <v>23398.5</v>
      </c>
      <c r="H13" s="468">
        <f>+'01šviet.'!H69+'02sveikat.'!H67+'03social.'!H86+'04sport.'!H57+'05kultura'!H95+'06turizm_paveld'!H68+'07Infrastr.'!H161+'08aplinkosauga'!H55+'09ž.ū.'!H38+'10verslas'!H32+'11valdym.'!H79</f>
        <v>24391.200000000001</v>
      </c>
      <c r="I13" s="880"/>
    </row>
    <row r="14" spans="1:9" ht="20.25" customHeight="1" x14ac:dyDescent="0.25">
      <c r="A14" s="1405" t="s">
        <v>128</v>
      </c>
      <c r="B14" s="1406"/>
      <c r="C14" s="1406"/>
      <c r="D14" s="1406"/>
      <c r="E14" s="1407"/>
      <c r="F14" s="468">
        <f>+'01šviet.'!F70+'02sveikat.'!F68+'03social.'!F87+'04sport.'!F58+'05kultura'!F96+'06turizm_paveld'!F69+'07Infrastr.'!F162+'08aplinkosauga'!F56+'09ž.ū.'!F39+'10verslas'!F33+'11valdym.'!F80</f>
        <v>367</v>
      </c>
      <c r="G14" s="468">
        <f>+'01šviet.'!G70+'02sveikat.'!G68+'03social.'!G87+'04sport.'!G58+'05kultura'!G96+'06turizm_paveld'!G69+'07Infrastr.'!G162+'08aplinkosauga'!G56+'09ž.ū.'!G39+'10verslas'!G33+'11valdym.'!G80</f>
        <v>394.2</v>
      </c>
      <c r="H14" s="468">
        <f>+'01šviet.'!H70+'02sveikat.'!H68+'03social.'!H87+'04sport.'!H58+'05kultura'!H96+'06turizm_paveld'!H69+'07Infrastr.'!H162+'08aplinkosauga'!H56+'09ž.ū.'!H39+'10verslas'!H33+'11valdym.'!H80</f>
        <v>285.7</v>
      </c>
      <c r="I14" s="880"/>
    </row>
    <row r="15" spans="1:9" ht="20.25" customHeight="1" x14ac:dyDescent="0.25">
      <c r="A15" s="1405" t="s">
        <v>129</v>
      </c>
      <c r="B15" s="1406"/>
      <c r="C15" s="1406"/>
      <c r="D15" s="1406"/>
      <c r="E15" s="1407"/>
      <c r="F15" s="468">
        <f>+'01šviet.'!F71+'02sveikat.'!F69+'03social.'!F88+'04sport.'!F59+'05kultura'!F97+'06turizm_paveld'!F70+'07Infrastr.'!F163+'08aplinkosauga'!F57+'09ž.ū.'!F40+'10verslas'!F34+'11valdym.'!F81</f>
        <v>1786</v>
      </c>
      <c r="G15" s="468">
        <f>+'01šviet.'!G71+'02sveikat.'!G69+'03social.'!G88+'04sport.'!G59+'05kultura'!G97+'06turizm_paveld'!G70+'07Infrastr.'!G163+'08aplinkosauga'!G57+'09ž.ū.'!G40+'10verslas'!G34+'11valdym.'!G81</f>
        <v>1893.7</v>
      </c>
      <c r="H15" s="468">
        <f>+'01šviet.'!H71+'02sveikat.'!H69+'03social.'!H88+'04sport.'!H59+'05kultura'!H97+'06turizm_paveld'!H70+'07Infrastr.'!H163+'08aplinkosauga'!H57+'09ž.ū.'!H40+'10verslas'!H34+'11valdym.'!H81</f>
        <v>1373.9</v>
      </c>
      <c r="I15" s="880"/>
    </row>
    <row r="16" spans="1:9" ht="20.25" customHeight="1" x14ac:dyDescent="0.25">
      <c r="A16" s="1405" t="s">
        <v>132</v>
      </c>
      <c r="B16" s="1406"/>
      <c r="C16" s="1406"/>
      <c r="D16" s="1406"/>
      <c r="E16" s="1407"/>
      <c r="F16" s="468">
        <f>+'01šviet.'!F72+'02sveikat.'!F70+'03social.'!F89+'04sport.'!F60+'05kultura'!F98+'06turizm_paveld'!F71+'07Infrastr.'!F164+'08aplinkosauga'!F58+'09ž.ū.'!F41+'10verslas'!F35+'11valdym.'!F82</f>
        <v>1583.2</v>
      </c>
      <c r="G16" s="468">
        <f>+'01šviet.'!G72+'02sveikat.'!G70+'03social.'!G89+'04sport.'!G60+'05kultura'!G98+'06turizm_paveld'!G71+'07Infrastr.'!G164+'08aplinkosauga'!G58+'09ž.ū.'!G41+'10verslas'!G35+'11valdym.'!G82</f>
        <v>2421.1999999999998</v>
      </c>
      <c r="H16" s="468">
        <f>+'01šviet.'!H72+'02sveikat.'!H70+'03social.'!H89+'04sport.'!H60+'05kultura'!H98+'06turizm_paveld'!H71+'07Infrastr.'!H164+'08aplinkosauga'!H58+'09ž.ū.'!H41+'10verslas'!H35+'11valdym.'!H82</f>
        <v>2379.4</v>
      </c>
      <c r="I16" s="880"/>
    </row>
    <row r="17" spans="1:9" ht="20.25" customHeight="1" x14ac:dyDescent="0.25">
      <c r="A17" s="1405" t="s">
        <v>133</v>
      </c>
      <c r="B17" s="1406"/>
      <c r="C17" s="1406"/>
      <c r="D17" s="1406"/>
      <c r="E17" s="1407"/>
      <c r="F17" s="468">
        <f>+'01šviet.'!F73+'02sveikat.'!F71+'03social.'!F90+'04sport.'!F61+'05kultura'!F99+'06turizm_paveld'!F72+'07Infrastr.'!F165+'08aplinkosauga'!F59+'09ž.ū.'!F42+'10verslas'!F36+'11valdym.'!F83</f>
        <v>3000</v>
      </c>
      <c r="G17" s="468">
        <f>+'01šviet.'!G73+'02sveikat.'!G71+'03social.'!G90+'04sport.'!G61+'05kultura'!G99+'06turizm_paveld'!G72+'07Infrastr.'!G165+'08aplinkosauga'!G59+'09ž.ū.'!G42+'10verslas'!G36+'11valdym.'!G83</f>
        <v>2321.6</v>
      </c>
      <c r="H17" s="468">
        <f>+'01šviet.'!H73+'02sveikat.'!H71+'03social.'!H90+'04sport.'!H61+'05kultura'!H99+'06turizm_paveld'!H72+'07Infrastr.'!H165+'08aplinkosauga'!H59+'09ž.ū.'!H42+'10verslas'!H36+'11valdym.'!H83</f>
        <v>2318.1</v>
      </c>
      <c r="I17" s="880"/>
    </row>
    <row r="18" spans="1:9" ht="20.25" customHeight="1" x14ac:dyDescent="0.25">
      <c r="A18" s="1408" t="s">
        <v>16</v>
      </c>
      <c r="B18" s="1409"/>
      <c r="C18" s="1409"/>
      <c r="D18" s="1409"/>
      <c r="E18" s="1410"/>
      <c r="F18" s="467">
        <f>+'01šviet.'!F74+'02sveikat.'!F72+'03social.'!F91+'04sport.'!F62+'05kultura'!F100+'06turizm_paveld'!F73+'07Infrastr.'!F166+'08aplinkosauga'!F60+'09ž.ū.'!F43+'10verslas'!F37+'11valdym.'!F84</f>
        <v>29888.9</v>
      </c>
      <c r="G18" s="86">
        <f>+'01šviet.'!G74+'02sveikat.'!G72+'03social.'!G91+'04sport.'!G62+'05kultura'!G100+'06turizm_paveld'!G73+'07Infrastr.'!G166+'08aplinkosauga'!G60+'09ž.ū.'!G43+'10verslas'!G37+'11valdym.'!G84</f>
        <v>25656.399999999998</v>
      </c>
      <c r="H18" s="467">
        <f>+'01šviet.'!H74+'02sveikat.'!H72+'03social.'!H91+'04sport.'!H62+'05kultura'!H100+'06turizm_paveld'!H73+'07Infrastr.'!H166+'08aplinkosauga'!H60+'09ž.ū.'!H43+'10verslas'!H37+'11valdym.'!H84</f>
        <v>20839.400000000001</v>
      </c>
      <c r="I18" s="880"/>
    </row>
    <row r="19" spans="1:9" ht="20.25" customHeight="1" x14ac:dyDescent="0.25">
      <c r="A19" s="1405" t="s">
        <v>130</v>
      </c>
      <c r="B19" s="1406"/>
      <c r="C19" s="1406"/>
      <c r="D19" s="1406"/>
      <c r="E19" s="1407"/>
      <c r="F19" s="468">
        <f>+'01šviet.'!F75+'02sveikat.'!F73+'03social.'!F92+'04sport.'!F63+'05kultura'!F101+'06turizm_paveld'!F74+'07Infrastr.'!F167+'08aplinkosauga'!F61+'09ž.ū.'!F44+'10verslas'!F38+'11valdym.'!F85</f>
        <v>8316.2000000000007</v>
      </c>
      <c r="G19" s="468">
        <f>+'01šviet.'!G75+'02sveikat.'!G73+'03social.'!G92+'04sport.'!G63+'05kultura'!G101+'06turizm_paveld'!G74+'07Infrastr.'!G167+'08aplinkosauga'!G61+'09ž.ū.'!G44+'10verslas'!G38+'11valdym.'!G85</f>
        <v>8313.2999999999993</v>
      </c>
      <c r="H19" s="468">
        <f>+'01šviet.'!H75+'02sveikat.'!H73+'03social.'!H92+'04sport.'!H63+'05kultura'!H101+'06turizm_paveld'!H74+'07Infrastr.'!H167+'08aplinkosauga'!H61+'09ž.ū.'!H44+'10verslas'!H38+'11valdym.'!H85</f>
        <v>5841.6999999999989</v>
      </c>
      <c r="I19" s="880"/>
    </row>
    <row r="20" spans="1:9" ht="20.25" customHeight="1" x14ac:dyDescent="0.25">
      <c r="A20" s="1405" t="s">
        <v>131</v>
      </c>
      <c r="B20" s="1406"/>
      <c r="C20" s="1406"/>
      <c r="D20" s="1406"/>
      <c r="E20" s="1407"/>
      <c r="F20" s="468">
        <f>+'01šviet.'!F76+'02sveikat.'!F74+'03social.'!F93+'04sport.'!F64+'05kultura'!F102+'06turizm_paveld'!F75+'07Infrastr.'!F168+'08aplinkosauga'!F62+'09ž.ū.'!F45+'10verslas'!F39+'11valdym.'!F86</f>
        <v>19363.400000000001</v>
      </c>
      <c r="G20" s="468">
        <f>+'01šviet.'!G76+'02sveikat.'!G74+'03social.'!G93+'04sport.'!G64+'05kultura'!G102+'06turizm_paveld'!G75+'07Infrastr.'!G168+'08aplinkosauga'!G62+'09ž.ū.'!G45+'10verslas'!G39+'11valdym.'!G86</f>
        <v>14626.6</v>
      </c>
      <c r="H20" s="468">
        <f>+'01šviet.'!H76+'02sveikat.'!H74+'03social.'!H93+'04sport.'!H64+'05kultura'!H102+'06turizm_paveld'!H75+'07Infrastr.'!H168+'08aplinkosauga'!H62+'09ž.ū.'!H45+'10verslas'!H39+'11valdym.'!H86</f>
        <v>12411.400000000001</v>
      </c>
      <c r="I20" s="880"/>
    </row>
    <row r="21" spans="1:9" ht="20.25" customHeight="1" x14ac:dyDescent="0.25">
      <c r="A21" s="1405" t="s">
        <v>134</v>
      </c>
      <c r="B21" s="1406"/>
      <c r="C21" s="1406"/>
      <c r="D21" s="1406"/>
      <c r="E21" s="1407"/>
      <c r="F21" s="468">
        <f>+'01šviet.'!F77+'02sveikat.'!F75+'03social.'!F94+'04sport.'!F65+'05kultura'!F103+'06turizm_paveld'!F76+'07Infrastr.'!F169+'08aplinkosauga'!F63+'09ž.ū.'!F46+'10verslas'!F40+'11valdym.'!F87</f>
        <v>2042.3</v>
      </c>
      <c r="G21" s="468">
        <f>+'01šviet.'!G77+'02sveikat.'!G75+'03social.'!G94+'04sport.'!G65+'05kultura'!G103+'06turizm_paveld'!G76+'07Infrastr.'!G169+'08aplinkosauga'!G63+'09ž.ū.'!G46+'10verslas'!G40+'11valdym.'!G87</f>
        <v>2546.2000000000003</v>
      </c>
      <c r="H21" s="468">
        <f>+'01šviet.'!H77+'02sveikat.'!H75+'03social.'!H94+'04sport.'!H65+'05kultura'!H103+'06turizm_paveld'!H76+'07Infrastr.'!H169+'08aplinkosauga'!H63+'09ž.ū.'!H46+'10verslas'!H40+'11valdym.'!H87</f>
        <v>2479</v>
      </c>
      <c r="I21" s="880"/>
    </row>
    <row r="22" spans="1:9" ht="20.25" customHeight="1" x14ac:dyDescent="0.25">
      <c r="A22" s="1405" t="s">
        <v>135</v>
      </c>
      <c r="B22" s="1406"/>
      <c r="C22" s="1406"/>
      <c r="D22" s="1406"/>
      <c r="E22" s="1407"/>
      <c r="F22" s="468">
        <f>+'01šviet.'!F78+'02sveikat.'!F76+'03social.'!F95+'04sport.'!F66+'05kultura'!F104+'06turizm_paveld'!F77+'07Infrastr.'!F170+'08aplinkosauga'!F64+'09ž.ū.'!F47+'10verslas'!F41+'11valdym.'!F88</f>
        <v>167</v>
      </c>
      <c r="G22" s="468">
        <f>+'01šviet.'!G78+'02sveikat.'!G76+'03social.'!G95+'04sport.'!G66+'05kultura'!G104+'06turizm_paveld'!G77+'07Infrastr.'!G170+'08aplinkosauga'!G64+'09ž.ū.'!G47+'10verslas'!G41+'11valdym.'!G88</f>
        <v>170.3</v>
      </c>
      <c r="H22" s="468">
        <f>+'01šviet.'!H78+'02sveikat.'!H76+'03social.'!H95+'04sport.'!H66+'05kultura'!H104+'06turizm_paveld'!H77+'07Infrastr.'!H170+'08aplinkosauga'!H64+'09ž.ū.'!H47+'10verslas'!H41+'11valdym.'!H88</f>
        <v>107.3</v>
      </c>
      <c r="I22" s="880"/>
    </row>
    <row r="23" spans="1:9" s="132" customFormat="1" ht="15.75" customHeight="1" x14ac:dyDescent="0.25">
      <c r="A23" s="1026" t="s">
        <v>816</v>
      </c>
      <c r="B23" s="1026"/>
      <c r="C23" s="1026"/>
      <c r="D23" s="1026"/>
      <c r="E23" s="1026"/>
      <c r="F23" s="1026"/>
      <c r="G23" s="1026"/>
      <c r="H23" s="1026"/>
      <c r="I23" s="881"/>
    </row>
    <row r="24" spans="1:9" s="132" customFormat="1" ht="20.25" customHeight="1" x14ac:dyDescent="0.25">
      <c r="A24" s="941" t="s">
        <v>869</v>
      </c>
      <c r="B24" s="941"/>
      <c r="C24" s="941"/>
      <c r="D24" s="941"/>
      <c r="E24" s="941"/>
      <c r="F24" s="941"/>
      <c r="G24" s="941"/>
      <c r="H24" s="941"/>
      <c r="I24" s="881"/>
    </row>
    <row r="40" spans="7:7" x14ac:dyDescent="0.25">
      <c r="G40" s="503"/>
    </row>
  </sheetData>
  <mergeCells count="22">
    <mergeCell ref="I4:I8"/>
    <mergeCell ref="A22:E22"/>
    <mergeCell ref="A2:H2"/>
    <mergeCell ref="H4:H8"/>
    <mergeCell ref="A12:E12"/>
    <mergeCell ref="A20:E20"/>
    <mergeCell ref="A16:E16"/>
    <mergeCell ref="F4:F8"/>
    <mergeCell ref="G4:G8"/>
    <mergeCell ref="A9:E9"/>
    <mergeCell ref="A19:E19"/>
    <mergeCell ref="A14:E14"/>
    <mergeCell ref="A17:E17"/>
    <mergeCell ref="A4:E8"/>
    <mergeCell ref="A10:E10"/>
    <mergeCell ref="A11:E11"/>
    <mergeCell ref="A13:E13"/>
    <mergeCell ref="A24:H24"/>
    <mergeCell ref="A23:H23"/>
    <mergeCell ref="A15:E15"/>
    <mergeCell ref="A18:E18"/>
    <mergeCell ref="A21:E21"/>
  </mergeCells>
  <pageMargins left="0.78740157480314965" right="0.19685039370078741" top="0.19685039370078741" bottom="0.19685039370078741" header="0" footer="0"/>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78"/>
  <sheetViews>
    <sheetView zoomScale="85" zoomScaleNormal="85" workbookViewId="0">
      <pane xSplit="9" ySplit="6" topLeftCell="J7" activePane="bottomRight" state="frozen"/>
      <selection activeCell="J95" sqref="J95"/>
      <selection pane="topRight" activeCell="J95" sqref="J95"/>
      <selection pane="bottomLeft" activeCell="J95" sqref="J95"/>
      <selection pane="bottomRight" activeCell="D4" sqref="D4:D7"/>
    </sheetView>
  </sheetViews>
  <sheetFormatPr defaultColWidth="9.109375" defaultRowHeight="30" customHeight="1" x14ac:dyDescent="0.25"/>
  <cols>
    <col min="1" max="1" width="3.5546875" style="311" customWidth="1"/>
    <col min="2" max="2" width="3.33203125" style="5" customWidth="1"/>
    <col min="3" max="3" width="3.44140625" style="5" customWidth="1"/>
    <col min="4" max="4" width="40.5546875" style="5" customWidth="1"/>
    <col min="5" max="5" width="6.44140625" style="5" customWidth="1"/>
    <col min="6" max="6" width="12.88671875" style="144" customWidth="1"/>
    <col min="7" max="7" width="12.88671875" style="5" customWidth="1"/>
    <col min="8" max="8" width="12.88671875" style="536" customWidth="1"/>
    <col min="9" max="9" width="29.33203125" style="5" customWidth="1"/>
    <col min="10" max="10" width="8" style="580" customWidth="1"/>
    <col min="11" max="11" width="8.44140625" style="581" customWidth="1"/>
    <col min="12" max="12" width="41.88671875" style="547" customWidth="1"/>
    <col min="13" max="13" width="7.88671875" style="5" customWidth="1"/>
    <col min="14" max="16384" width="9.109375" style="5"/>
  </cols>
  <sheetData>
    <row r="1" spans="1:13" ht="32.25" customHeight="1" x14ac:dyDescent="0.25">
      <c r="A1" s="364"/>
      <c r="B1" s="365"/>
      <c r="C1" s="365"/>
      <c r="D1" s="365"/>
      <c r="E1" s="365"/>
      <c r="F1" s="365"/>
      <c r="G1" s="132"/>
      <c r="H1" s="532"/>
      <c r="I1" s="365"/>
      <c r="J1" s="1022" t="s">
        <v>781</v>
      </c>
      <c r="K1" s="1022"/>
      <c r="L1" s="1022"/>
    </row>
    <row r="2" spans="1:13" ht="26.25" customHeight="1" x14ac:dyDescent="0.25">
      <c r="A2" s="1025" t="s">
        <v>871</v>
      </c>
      <c r="B2" s="1025"/>
      <c r="C2" s="1025"/>
      <c r="D2" s="1025"/>
      <c r="E2" s="1025"/>
      <c r="F2" s="1025"/>
      <c r="G2" s="1025"/>
      <c r="H2" s="1025"/>
      <c r="I2" s="1025"/>
      <c r="J2" s="1025"/>
      <c r="K2" s="1025"/>
      <c r="L2" s="1025"/>
    </row>
    <row r="3" spans="1:13" ht="18.75" customHeight="1" x14ac:dyDescent="0.25">
      <c r="A3" s="366"/>
      <c r="B3" s="366"/>
      <c r="C3" s="366"/>
      <c r="D3" s="366"/>
      <c r="E3" s="366"/>
      <c r="F3" s="366"/>
      <c r="G3" s="472"/>
      <c r="H3" s="533"/>
      <c r="I3" s="366"/>
      <c r="J3" s="1023" t="s">
        <v>282</v>
      </c>
      <c r="K3" s="1023"/>
      <c r="L3" s="1023"/>
    </row>
    <row r="4" spans="1:13" ht="49.5" customHeight="1" x14ac:dyDescent="0.25">
      <c r="A4" s="957" t="s">
        <v>162</v>
      </c>
      <c r="B4" s="957" t="s">
        <v>163</v>
      </c>
      <c r="C4" s="957" t="s">
        <v>164</v>
      </c>
      <c r="D4" s="961" t="s">
        <v>165</v>
      </c>
      <c r="E4" s="957" t="s">
        <v>161</v>
      </c>
      <c r="F4" s="958" t="s">
        <v>867</v>
      </c>
      <c r="G4" s="958" t="s">
        <v>1012</v>
      </c>
      <c r="H4" s="1020" t="s">
        <v>868</v>
      </c>
      <c r="I4" s="958" t="s">
        <v>166</v>
      </c>
      <c r="J4" s="958"/>
      <c r="K4" s="958"/>
      <c r="L4" s="958"/>
    </row>
    <row r="5" spans="1:13" ht="30" customHeight="1" x14ac:dyDescent="0.25">
      <c r="A5" s="957"/>
      <c r="B5" s="957"/>
      <c r="C5" s="957"/>
      <c r="D5" s="961"/>
      <c r="E5" s="957"/>
      <c r="F5" s="958"/>
      <c r="G5" s="958"/>
      <c r="H5" s="1020"/>
      <c r="I5" s="973" t="s">
        <v>167</v>
      </c>
      <c r="J5" s="972" t="s">
        <v>865</v>
      </c>
      <c r="K5" s="1024" t="s">
        <v>866</v>
      </c>
      <c r="L5" s="975" t="s">
        <v>877</v>
      </c>
    </row>
    <row r="6" spans="1:13" ht="30" customHeight="1" x14ac:dyDescent="0.25">
      <c r="A6" s="957"/>
      <c r="B6" s="957"/>
      <c r="C6" s="957"/>
      <c r="D6" s="961"/>
      <c r="E6" s="957"/>
      <c r="F6" s="958"/>
      <c r="G6" s="958"/>
      <c r="H6" s="1020"/>
      <c r="I6" s="973"/>
      <c r="J6" s="972"/>
      <c r="K6" s="1024"/>
      <c r="L6" s="973"/>
    </row>
    <row r="7" spans="1:13" ht="43.5" customHeight="1" x14ac:dyDescent="0.25">
      <c r="A7" s="957"/>
      <c r="B7" s="957"/>
      <c r="C7" s="957"/>
      <c r="D7" s="961"/>
      <c r="E7" s="957"/>
      <c r="F7" s="958"/>
      <c r="G7" s="958"/>
      <c r="H7" s="1020"/>
      <c r="I7" s="974"/>
      <c r="J7" s="972"/>
      <c r="K7" s="1024"/>
      <c r="L7" s="974"/>
    </row>
    <row r="8" spans="1:13" ht="26.25" customHeight="1" x14ac:dyDescent="0.25">
      <c r="A8" s="1021" t="s">
        <v>315</v>
      </c>
      <c r="B8" s="1021"/>
      <c r="C8" s="1021"/>
      <c r="D8" s="1021"/>
      <c r="E8" s="1021"/>
      <c r="F8" s="1021"/>
      <c r="G8" s="1021"/>
      <c r="H8" s="1021"/>
      <c r="I8" s="1021"/>
      <c r="J8" s="558"/>
      <c r="K8" s="559"/>
      <c r="L8" s="537"/>
    </row>
    <row r="9" spans="1:13" ht="16.5" customHeight="1" x14ac:dyDescent="0.25">
      <c r="A9" s="367" t="s">
        <v>176</v>
      </c>
      <c r="B9" s="1007" t="s">
        <v>503</v>
      </c>
      <c r="C9" s="1007"/>
      <c r="D9" s="1007"/>
      <c r="E9" s="1007"/>
      <c r="F9" s="1007"/>
      <c r="G9" s="1007"/>
      <c r="H9" s="1007"/>
      <c r="I9" s="1007"/>
      <c r="J9" s="560"/>
      <c r="K9" s="561"/>
      <c r="L9" s="538"/>
    </row>
    <row r="10" spans="1:13" ht="17.25" customHeight="1" x14ac:dyDescent="0.25">
      <c r="A10" s="367" t="s">
        <v>176</v>
      </c>
      <c r="B10" s="367" t="s">
        <v>176</v>
      </c>
      <c r="C10" s="1007" t="s">
        <v>502</v>
      </c>
      <c r="D10" s="1007"/>
      <c r="E10" s="1007"/>
      <c r="F10" s="1007"/>
      <c r="G10" s="1007"/>
      <c r="H10" s="1007"/>
      <c r="I10" s="1007"/>
      <c r="J10" s="560"/>
      <c r="K10" s="561"/>
      <c r="L10" s="538"/>
    </row>
    <row r="11" spans="1:13" ht="66" customHeight="1" x14ac:dyDescent="0.25">
      <c r="A11" s="762" t="s">
        <v>176</v>
      </c>
      <c r="B11" s="762" t="s">
        <v>176</v>
      </c>
      <c r="C11" s="762" t="s">
        <v>176</v>
      </c>
      <c r="D11" s="764" t="s">
        <v>504</v>
      </c>
      <c r="E11" s="764" t="s">
        <v>188</v>
      </c>
      <c r="F11" s="368">
        <v>50</v>
      </c>
      <c r="G11" s="255">
        <v>87.2</v>
      </c>
      <c r="H11" s="255">
        <v>57.6</v>
      </c>
      <c r="I11" s="764" t="s">
        <v>295</v>
      </c>
      <c r="J11" s="755">
        <v>100</v>
      </c>
      <c r="K11" s="780">
        <v>100</v>
      </c>
      <c r="L11" s="753" t="s">
        <v>1136</v>
      </c>
      <c r="M11" s="883"/>
    </row>
    <row r="12" spans="1:13" ht="30.75" customHeight="1" x14ac:dyDescent="0.25">
      <c r="A12" s="1002" t="s">
        <v>176</v>
      </c>
      <c r="B12" s="1002" t="s">
        <v>176</v>
      </c>
      <c r="C12" s="1002" t="s">
        <v>177</v>
      </c>
      <c r="D12" s="1004" t="s">
        <v>439</v>
      </c>
      <c r="E12" s="768" t="s">
        <v>2</v>
      </c>
      <c r="F12" s="371">
        <v>49</v>
      </c>
      <c r="G12" s="126">
        <v>55.9</v>
      </c>
      <c r="H12" s="126">
        <v>58.3</v>
      </c>
      <c r="I12" s="1006" t="s">
        <v>136</v>
      </c>
      <c r="J12" s="1016" t="s">
        <v>377</v>
      </c>
      <c r="K12" s="983" t="s">
        <v>1188</v>
      </c>
      <c r="L12" s="981" t="s">
        <v>1144</v>
      </c>
      <c r="M12" s="883"/>
    </row>
    <row r="13" spans="1:13" ht="34.5" customHeight="1" x14ac:dyDescent="0.25">
      <c r="A13" s="1002"/>
      <c r="B13" s="1002"/>
      <c r="C13" s="1002"/>
      <c r="D13" s="1004"/>
      <c r="E13" s="768" t="s">
        <v>15</v>
      </c>
      <c r="F13" s="371">
        <v>508</v>
      </c>
      <c r="G13" s="126">
        <v>483.3</v>
      </c>
      <c r="H13" s="126">
        <v>483.3</v>
      </c>
      <c r="I13" s="1006"/>
      <c r="J13" s="1016"/>
      <c r="K13" s="983"/>
      <c r="L13" s="981"/>
      <c r="M13" s="883"/>
    </row>
    <row r="14" spans="1:13" ht="34.5" customHeight="1" x14ac:dyDescent="0.25">
      <c r="A14" s="1002"/>
      <c r="B14" s="1002"/>
      <c r="C14" s="1002"/>
      <c r="D14" s="1004"/>
      <c r="E14" s="768" t="s">
        <v>19</v>
      </c>
      <c r="F14" s="371">
        <v>8</v>
      </c>
      <c r="G14" s="126">
        <v>10.5</v>
      </c>
      <c r="H14" s="126">
        <v>6.7</v>
      </c>
      <c r="I14" s="1006"/>
      <c r="J14" s="1016"/>
      <c r="K14" s="983"/>
      <c r="L14" s="981"/>
      <c r="M14" s="883"/>
    </row>
    <row r="15" spans="1:13" ht="33.75" customHeight="1" x14ac:dyDescent="0.25">
      <c r="A15" s="762" t="s">
        <v>176</v>
      </c>
      <c r="B15" s="762" t="s">
        <v>176</v>
      </c>
      <c r="C15" s="762" t="s">
        <v>178</v>
      </c>
      <c r="D15" s="372" t="s">
        <v>285</v>
      </c>
      <c r="E15" s="768" t="s">
        <v>15</v>
      </c>
      <c r="F15" s="371">
        <v>3</v>
      </c>
      <c r="G15" s="126">
        <v>2.9</v>
      </c>
      <c r="H15" s="126">
        <v>2.8</v>
      </c>
      <c r="I15" s="767" t="s">
        <v>312</v>
      </c>
      <c r="J15" s="564">
        <v>60</v>
      </c>
      <c r="K15" s="564">
        <v>54</v>
      </c>
      <c r="L15" s="851" t="s">
        <v>1142</v>
      </c>
      <c r="M15" s="883"/>
    </row>
    <row r="16" spans="1:13" ht="25.5" customHeight="1" x14ac:dyDescent="0.25">
      <c r="A16" s="1002" t="s">
        <v>176</v>
      </c>
      <c r="B16" s="1002" t="s">
        <v>176</v>
      </c>
      <c r="C16" s="1002" t="s">
        <v>179</v>
      </c>
      <c r="D16" s="1004" t="s">
        <v>353</v>
      </c>
      <c r="E16" s="768" t="s">
        <v>2</v>
      </c>
      <c r="F16" s="371">
        <v>0</v>
      </c>
      <c r="G16" s="126">
        <v>0</v>
      </c>
      <c r="H16" s="371">
        <v>0</v>
      </c>
      <c r="I16" s="1006" t="s">
        <v>339</v>
      </c>
      <c r="J16" s="1016">
        <v>800</v>
      </c>
      <c r="K16" s="1016">
        <v>800</v>
      </c>
      <c r="L16" s="1006" t="s">
        <v>1143</v>
      </c>
      <c r="M16" s="883"/>
    </row>
    <row r="17" spans="1:13" ht="22.5" customHeight="1" x14ac:dyDescent="0.25">
      <c r="A17" s="1002"/>
      <c r="B17" s="1002"/>
      <c r="C17" s="1002"/>
      <c r="D17" s="1004"/>
      <c r="E17" s="768" t="s">
        <v>4</v>
      </c>
      <c r="F17" s="371">
        <v>5</v>
      </c>
      <c r="G17" s="126">
        <v>5</v>
      </c>
      <c r="H17" s="371">
        <v>13.4</v>
      </c>
      <c r="I17" s="1006"/>
      <c r="J17" s="1016"/>
      <c r="K17" s="1016"/>
      <c r="L17" s="1006"/>
      <c r="M17" s="883"/>
    </row>
    <row r="18" spans="1:13" ht="19.5" customHeight="1" x14ac:dyDescent="0.25">
      <c r="A18" s="1002"/>
      <c r="B18" s="1002"/>
      <c r="C18" s="1002"/>
      <c r="D18" s="1004"/>
      <c r="E18" s="768" t="s">
        <v>5</v>
      </c>
      <c r="F18" s="371">
        <v>5.9</v>
      </c>
      <c r="G18" s="126">
        <v>5.9</v>
      </c>
      <c r="H18" s="371">
        <v>0</v>
      </c>
      <c r="I18" s="1006"/>
      <c r="J18" s="1016"/>
      <c r="K18" s="1016"/>
      <c r="L18" s="1006"/>
      <c r="M18" s="883"/>
    </row>
    <row r="19" spans="1:13" ht="21.75" customHeight="1" x14ac:dyDescent="0.25">
      <c r="A19" s="1002" t="s">
        <v>176</v>
      </c>
      <c r="B19" s="1002" t="s">
        <v>176</v>
      </c>
      <c r="C19" s="1002" t="s">
        <v>180</v>
      </c>
      <c r="D19" s="1004" t="s">
        <v>316</v>
      </c>
      <c r="E19" s="768" t="s">
        <v>2</v>
      </c>
      <c r="F19" s="371">
        <v>0.4</v>
      </c>
      <c r="G19" s="126">
        <v>0.4</v>
      </c>
      <c r="H19" s="126">
        <v>0.2</v>
      </c>
      <c r="I19" s="1006" t="s">
        <v>378</v>
      </c>
      <c r="J19" s="1016">
        <v>15</v>
      </c>
      <c r="K19" s="983">
        <v>6</v>
      </c>
      <c r="L19" s="981" t="s">
        <v>1140</v>
      </c>
      <c r="M19" s="883"/>
    </row>
    <row r="20" spans="1:13" ht="21" customHeight="1" x14ac:dyDescent="0.25">
      <c r="A20" s="1002"/>
      <c r="B20" s="1002"/>
      <c r="C20" s="1002"/>
      <c r="D20" s="1004"/>
      <c r="E20" s="768" t="s">
        <v>4</v>
      </c>
      <c r="F20" s="371">
        <v>4.5999999999999996</v>
      </c>
      <c r="G20" s="126">
        <v>4.5999999999999996</v>
      </c>
      <c r="H20" s="126">
        <v>1.6</v>
      </c>
      <c r="I20" s="1006"/>
      <c r="J20" s="1016"/>
      <c r="K20" s="983"/>
      <c r="L20" s="981"/>
      <c r="M20" s="883"/>
    </row>
    <row r="21" spans="1:13" ht="21" customHeight="1" x14ac:dyDescent="0.25">
      <c r="A21" s="1002"/>
      <c r="B21" s="1002"/>
      <c r="C21" s="1002"/>
      <c r="D21" s="1004"/>
      <c r="E21" s="768" t="s">
        <v>5</v>
      </c>
      <c r="F21" s="371">
        <v>0.4</v>
      </c>
      <c r="G21" s="126">
        <v>0.4</v>
      </c>
      <c r="H21" s="126">
        <v>0.1</v>
      </c>
      <c r="I21" s="1006"/>
      <c r="J21" s="1016"/>
      <c r="K21" s="983"/>
      <c r="L21" s="981"/>
      <c r="M21" s="883"/>
    </row>
    <row r="22" spans="1:13" ht="67.5" customHeight="1" x14ac:dyDescent="0.25">
      <c r="A22" s="1002" t="s">
        <v>176</v>
      </c>
      <c r="B22" s="1002" t="s">
        <v>176</v>
      </c>
      <c r="C22" s="1002" t="s">
        <v>181</v>
      </c>
      <c r="D22" s="1004" t="s">
        <v>626</v>
      </c>
      <c r="E22" s="768" t="s">
        <v>2</v>
      </c>
      <c r="F22" s="371">
        <v>0</v>
      </c>
      <c r="G22" s="126">
        <v>0</v>
      </c>
      <c r="H22" s="126">
        <v>0</v>
      </c>
      <c r="I22" s="990" t="s">
        <v>720</v>
      </c>
      <c r="J22" s="992" t="s">
        <v>719</v>
      </c>
      <c r="K22" s="992" t="s">
        <v>719</v>
      </c>
      <c r="L22" s="986" t="s">
        <v>1197</v>
      </c>
      <c r="M22" s="883"/>
    </row>
    <row r="23" spans="1:13" ht="75" customHeight="1" x14ac:dyDescent="0.25">
      <c r="A23" s="1002"/>
      <c r="B23" s="1002"/>
      <c r="C23" s="1002"/>
      <c r="D23" s="1004"/>
      <c r="E23" s="768" t="s">
        <v>4</v>
      </c>
      <c r="F23" s="371">
        <v>40</v>
      </c>
      <c r="G23" s="126">
        <v>40</v>
      </c>
      <c r="H23" s="126">
        <v>22</v>
      </c>
      <c r="I23" s="991"/>
      <c r="J23" s="993"/>
      <c r="K23" s="993"/>
      <c r="L23" s="987"/>
      <c r="M23" s="883"/>
    </row>
    <row r="24" spans="1:13" ht="52.5" customHeight="1" x14ac:dyDescent="0.25">
      <c r="A24" s="1028" t="s">
        <v>176</v>
      </c>
      <c r="B24" s="1028" t="s">
        <v>176</v>
      </c>
      <c r="C24" s="1028" t="s">
        <v>182</v>
      </c>
      <c r="D24" s="1027" t="s">
        <v>627</v>
      </c>
      <c r="E24" s="781" t="s">
        <v>2</v>
      </c>
      <c r="F24" s="126">
        <v>20</v>
      </c>
      <c r="G24" s="126">
        <v>0</v>
      </c>
      <c r="H24" s="126">
        <v>0</v>
      </c>
      <c r="I24" s="986" t="s">
        <v>1138</v>
      </c>
      <c r="J24" s="1012" t="s">
        <v>185</v>
      </c>
      <c r="K24" s="1012" t="s">
        <v>185</v>
      </c>
      <c r="L24" s="986" t="s">
        <v>1139</v>
      </c>
      <c r="M24" s="883"/>
    </row>
    <row r="25" spans="1:13" ht="49.5" customHeight="1" x14ac:dyDescent="0.25">
      <c r="A25" s="1028"/>
      <c r="B25" s="1028"/>
      <c r="C25" s="1028"/>
      <c r="D25" s="1027"/>
      <c r="E25" s="781" t="s">
        <v>4</v>
      </c>
      <c r="F25" s="126">
        <v>50</v>
      </c>
      <c r="G25" s="126">
        <v>50</v>
      </c>
      <c r="H25" s="126">
        <v>10</v>
      </c>
      <c r="I25" s="987"/>
      <c r="J25" s="1013"/>
      <c r="K25" s="1013"/>
      <c r="L25" s="987"/>
      <c r="M25" s="883"/>
    </row>
    <row r="26" spans="1:13" ht="42.75" customHeight="1" x14ac:dyDescent="0.25">
      <c r="A26" s="762" t="s">
        <v>176</v>
      </c>
      <c r="B26" s="762" t="s">
        <v>176</v>
      </c>
      <c r="C26" s="762" t="s">
        <v>183</v>
      </c>
      <c r="D26" s="764" t="s">
        <v>818</v>
      </c>
      <c r="E26" s="768" t="s">
        <v>15</v>
      </c>
      <c r="F26" s="371">
        <v>0</v>
      </c>
      <c r="G26" s="126">
        <v>87.3</v>
      </c>
      <c r="H26" s="126">
        <v>756.5</v>
      </c>
      <c r="I26" s="761" t="s">
        <v>820</v>
      </c>
      <c r="J26" s="759" t="s">
        <v>819</v>
      </c>
      <c r="K26" s="782" t="s">
        <v>1137</v>
      </c>
      <c r="L26" s="771" t="s">
        <v>1141</v>
      </c>
      <c r="M26" s="883"/>
    </row>
    <row r="27" spans="1:13" ht="15.75" customHeight="1" x14ac:dyDescent="0.25">
      <c r="A27" s="375" t="s">
        <v>176</v>
      </c>
      <c r="B27" s="376" t="s">
        <v>176</v>
      </c>
      <c r="C27" s="1005" t="s">
        <v>168</v>
      </c>
      <c r="D27" s="1005"/>
      <c r="E27" s="1005"/>
      <c r="F27" s="377">
        <f>SUM(F11:F26)</f>
        <v>744.3</v>
      </c>
      <c r="G27" s="130">
        <f>SUM(G11:G26)</f>
        <v>833.39999999999986</v>
      </c>
      <c r="H27" s="377">
        <f>SUM(H11:H26)</f>
        <v>1412.5</v>
      </c>
      <c r="I27" s="378"/>
      <c r="J27" s="378"/>
      <c r="K27" s="539"/>
      <c r="L27" s="539"/>
      <c r="M27" s="883"/>
    </row>
    <row r="28" spans="1:13" ht="15.75" customHeight="1" x14ac:dyDescent="0.25">
      <c r="A28" s="375" t="s">
        <v>176</v>
      </c>
      <c r="B28" s="1005" t="s">
        <v>169</v>
      </c>
      <c r="C28" s="1005"/>
      <c r="D28" s="1005"/>
      <c r="E28" s="1005"/>
      <c r="F28" s="377">
        <f>+F27</f>
        <v>744.3</v>
      </c>
      <c r="G28" s="130">
        <f>+G27</f>
        <v>833.39999999999986</v>
      </c>
      <c r="H28" s="377">
        <f>+H27</f>
        <v>1412.5</v>
      </c>
      <c r="I28" s="378"/>
      <c r="J28" s="378"/>
      <c r="K28" s="539"/>
      <c r="L28" s="539"/>
      <c r="M28" s="883"/>
    </row>
    <row r="29" spans="1:13" ht="16.5" customHeight="1" x14ac:dyDescent="0.25">
      <c r="A29" s="367" t="s">
        <v>177</v>
      </c>
      <c r="B29" s="1007" t="s">
        <v>507</v>
      </c>
      <c r="C29" s="1007"/>
      <c r="D29" s="1007"/>
      <c r="E29" s="1007"/>
      <c r="F29" s="1007"/>
      <c r="G29" s="1007"/>
      <c r="H29" s="1007"/>
      <c r="I29" s="1007"/>
      <c r="J29" s="560"/>
      <c r="K29" s="561"/>
      <c r="L29" s="538"/>
      <c r="M29" s="883"/>
    </row>
    <row r="30" spans="1:13" ht="17.25" customHeight="1" x14ac:dyDescent="0.25">
      <c r="A30" s="367" t="s">
        <v>177</v>
      </c>
      <c r="B30" s="367" t="s">
        <v>176</v>
      </c>
      <c r="C30" s="1007" t="s">
        <v>702</v>
      </c>
      <c r="D30" s="1007"/>
      <c r="E30" s="1007"/>
      <c r="F30" s="1007"/>
      <c r="G30" s="1007"/>
      <c r="H30" s="1007"/>
      <c r="I30" s="1007"/>
      <c r="J30" s="560"/>
      <c r="K30" s="561"/>
      <c r="L30" s="538"/>
      <c r="M30" s="883"/>
    </row>
    <row r="31" spans="1:13" ht="33" customHeight="1" x14ac:dyDescent="0.25">
      <c r="A31" s="1001" t="s">
        <v>177</v>
      </c>
      <c r="B31" s="1001" t="s">
        <v>176</v>
      </c>
      <c r="C31" s="1001" t="s">
        <v>176</v>
      </c>
      <c r="D31" s="1004" t="s">
        <v>447</v>
      </c>
      <c r="E31" s="768" t="s">
        <v>2</v>
      </c>
      <c r="F31" s="371">
        <v>20</v>
      </c>
      <c r="G31" s="126">
        <v>20</v>
      </c>
      <c r="H31" s="371">
        <v>20</v>
      </c>
      <c r="I31" s="1006" t="s">
        <v>306</v>
      </c>
      <c r="J31" s="992">
        <v>30</v>
      </c>
      <c r="K31" s="992">
        <v>41</v>
      </c>
      <c r="L31" s="1006" t="s">
        <v>1146</v>
      </c>
      <c r="M31" s="883"/>
    </row>
    <row r="32" spans="1:13" ht="33" customHeight="1" x14ac:dyDescent="0.25">
      <c r="A32" s="1001"/>
      <c r="B32" s="1001"/>
      <c r="C32" s="1001"/>
      <c r="D32" s="1004"/>
      <c r="E32" s="768" t="s">
        <v>11</v>
      </c>
      <c r="F32" s="371">
        <v>5.4</v>
      </c>
      <c r="G32" s="126">
        <v>5.4</v>
      </c>
      <c r="H32" s="371">
        <v>5.4</v>
      </c>
      <c r="I32" s="1006"/>
      <c r="J32" s="993"/>
      <c r="K32" s="993"/>
      <c r="L32" s="1006"/>
      <c r="M32" s="883"/>
    </row>
    <row r="33" spans="1:13" ht="57.75" customHeight="1" x14ac:dyDescent="0.25">
      <c r="A33" s="763" t="s">
        <v>177</v>
      </c>
      <c r="B33" s="763" t="s">
        <v>176</v>
      </c>
      <c r="C33" s="763" t="s">
        <v>177</v>
      </c>
      <c r="D33" s="764" t="s">
        <v>368</v>
      </c>
      <c r="E33" s="764" t="s">
        <v>2</v>
      </c>
      <c r="F33" s="368">
        <v>40</v>
      </c>
      <c r="G33" s="255">
        <v>40</v>
      </c>
      <c r="H33" s="368">
        <v>40</v>
      </c>
      <c r="I33" s="760" t="s">
        <v>367</v>
      </c>
      <c r="J33" s="755">
        <v>83</v>
      </c>
      <c r="K33" s="747">
        <v>86</v>
      </c>
      <c r="L33" s="744" t="s">
        <v>1147</v>
      </c>
      <c r="M33" s="883"/>
    </row>
    <row r="34" spans="1:13" ht="47.25" customHeight="1" x14ac:dyDescent="0.25">
      <c r="A34" s="763" t="s">
        <v>177</v>
      </c>
      <c r="B34" s="763" t="s">
        <v>176</v>
      </c>
      <c r="C34" s="763" t="s">
        <v>179</v>
      </c>
      <c r="D34" s="768" t="s">
        <v>415</v>
      </c>
      <c r="E34" s="764" t="s">
        <v>2</v>
      </c>
      <c r="F34" s="380">
        <v>10.9</v>
      </c>
      <c r="G34" s="850">
        <v>10.9</v>
      </c>
      <c r="H34" s="380">
        <v>10.9</v>
      </c>
      <c r="I34" s="766" t="s">
        <v>258</v>
      </c>
      <c r="J34" s="755" t="s">
        <v>204</v>
      </c>
      <c r="K34" s="780" t="s">
        <v>1148</v>
      </c>
      <c r="L34" s="739" t="s">
        <v>1149</v>
      </c>
      <c r="M34" s="883"/>
    </row>
    <row r="35" spans="1:13" ht="29.25" customHeight="1" x14ac:dyDescent="0.25">
      <c r="A35" s="1001" t="s">
        <v>177</v>
      </c>
      <c r="B35" s="1001" t="s">
        <v>176</v>
      </c>
      <c r="C35" s="1001" t="s">
        <v>180</v>
      </c>
      <c r="D35" s="1004" t="s">
        <v>416</v>
      </c>
      <c r="E35" s="764" t="s">
        <v>2</v>
      </c>
      <c r="F35" s="368">
        <v>43.3</v>
      </c>
      <c r="G35" s="255">
        <v>43.3</v>
      </c>
      <c r="H35" s="368">
        <v>42.8</v>
      </c>
      <c r="I35" s="1006" t="s">
        <v>297</v>
      </c>
      <c r="J35" s="992" t="s">
        <v>1145</v>
      </c>
      <c r="K35" s="1008" t="s">
        <v>1150</v>
      </c>
      <c r="L35" s="934" t="s">
        <v>1151</v>
      </c>
      <c r="M35" s="883"/>
    </row>
    <row r="36" spans="1:13" ht="32.25" customHeight="1" x14ac:dyDescent="0.25">
      <c r="A36" s="1001"/>
      <c r="B36" s="1001"/>
      <c r="C36" s="1001"/>
      <c r="D36" s="1004"/>
      <c r="E36" s="764" t="s">
        <v>11</v>
      </c>
      <c r="F36" s="368">
        <v>1</v>
      </c>
      <c r="G36" s="255">
        <v>1</v>
      </c>
      <c r="H36" s="368">
        <v>1</v>
      </c>
      <c r="I36" s="1006"/>
      <c r="J36" s="993"/>
      <c r="K36" s="1009"/>
      <c r="L36" s="936"/>
      <c r="M36" s="883"/>
    </row>
    <row r="37" spans="1:13" ht="49.5" customHeight="1" x14ac:dyDescent="0.25">
      <c r="A37" s="763" t="s">
        <v>177</v>
      </c>
      <c r="B37" s="763" t="s">
        <v>176</v>
      </c>
      <c r="C37" s="763" t="s">
        <v>181</v>
      </c>
      <c r="D37" s="768" t="s">
        <v>417</v>
      </c>
      <c r="E37" s="764" t="s">
        <v>2</v>
      </c>
      <c r="F37" s="368">
        <v>10.3</v>
      </c>
      <c r="G37" s="255">
        <v>10.3</v>
      </c>
      <c r="H37" s="368">
        <v>10.3</v>
      </c>
      <c r="I37" s="766" t="s">
        <v>371</v>
      </c>
      <c r="J37" s="755">
        <v>14000</v>
      </c>
      <c r="K37" s="852">
        <v>19008</v>
      </c>
      <c r="L37" s="783" t="s">
        <v>1152</v>
      </c>
      <c r="M37" s="883"/>
    </row>
    <row r="38" spans="1:13" ht="104.25" customHeight="1" x14ac:dyDescent="0.25">
      <c r="A38" s="763" t="s">
        <v>177</v>
      </c>
      <c r="B38" s="763" t="s">
        <v>176</v>
      </c>
      <c r="C38" s="763" t="s">
        <v>182</v>
      </c>
      <c r="D38" s="768" t="s">
        <v>814</v>
      </c>
      <c r="E38" s="764" t="s">
        <v>2</v>
      </c>
      <c r="F38" s="368">
        <v>20</v>
      </c>
      <c r="G38" s="255">
        <v>20</v>
      </c>
      <c r="H38" s="368">
        <v>20</v>
      </c>
      <c r="I38" s="766" t="s">
        <v>307</v>
      </c>
      <c r="J38" s="755">
        <v>3</v>
      </c>
      <c r="K38" s="852">
        <v>-3</v>
      </c>
      <c r="L38" s="783" t="s">
        <v>1153</v>
      </c>
      <c r="M38" s="883"/>
    </row>
    <row r="39" spans="1:13" ht="54.75" customHeight="1" x14ac:dyDescent="0.25">
      <c r="A39" s="763" t="s">
        <v>177</v>
      </c>
      <c r="B39" s="763" t="s">
        <v>176</v>
      </c>
      <c r="C39" s="763" t="s">
        <v>183</v>
      </c>
      <c r="D39" s="766" t="s">
        <v>436</v>
      </c>
      <c r="E39" s="764" t="s">
        <v>2</v>
      </c>
      <c r="F39" s="368">
        <v>8</v>
      </c>
      <c r="G39" s="255">
        <v>8</v>
      </c>
      <c r="H39" s="368">
        <v>8</v>
      </c>
      <c r="I39" s="766" t="s">
        <v>383</v>
      </c>
      <c r="J39" s="755">
        <v>285</v>
      </c>
      <c r="K39" s="780">
        <v>444</v>
      </c>
      <c r="L39" s="770" t="s">
        <v>1154</v>
      </c>
      <c r="M39" s="883"/>
    </row>
    <row r="40" spans="1:13" ht="50.25" customHeight="1" x14ac:dyDescent="0.25">
      <c r="A40" s="763" t="s">
        <v>177</v>
      </c>
      <c r="B40" s="763" t="s">
        <v>177</v>
      </c>
      <c r="C40" s="763" t="s">
        <v>184</v>
      </c>
      <c r="D40" s="766" t="s">
        <v>670</v>
      </c>
      <c r="E40" s="764" t="s">
        <v>2</v>
      </c>
      <c r="F40" s="368">
        <v>36.1</v>
      </c>
      <c r="G40" s="255">
        <v>36.1</v>
      </c>
      <c r="H40" s="368">
        <v>36.1</v>
      </c>
      <c r="I40" s="766" t="s">
        <v>475</v>
      </c>
      <c r="J40" s="755">
        <v>220</v>
      </c>
      <c r="K40" s="780">
        <v>248</v>
      </c>
      <c r="L40" s="770" t="s">
        <v>1155</v>
      </c>
      <c r="M40" s="883"/>
    </row>
    <row r="41" spans="1:13" ht="82.5" customHeight="1" x14ac:dyDescent="0.25">
      <c r="A41" s="763" t="s">
        <v>177</v>
      </c>
      <c r="B41" s="763" t="s">
        <v>176</v>
      </c>
      <c r="C41" s="763" t="s">
        <v>185</v>
      </c>
      <c r="D41" s="382" t="s">
        <v>703</v>
      </c>
      <c r="E41" s="764" t="s">
        <v>2</v>
      </c>
      <c r="F41" s="368">
        <v>21.1</v>
      </c>
      <c r="G41" s="255">
        <v>21.1</v>
      </c>
      <c r="H41" s="368">
        <v>21.1</v>
      </c>
      <c r="I41" s="766" t="s">
        <v>506</v>
      </c>
      <c r="J41" s="755">
        <v>1750</v>
      </c>
      <c r="K41" s="780">
        <v>1257</v>
      </c>
      <c r="L41" s="770" t="s">
        <v>1156</v>
      </c>
      <c r="M41" s="883"/>
    </row>
    <row r="42" spans="1:13" ht="51" customHeight="1" x14ac:dyDescent="0.25">
      <c r="A42" s="758" t="s">
        <v>177</v>
      </c>
      <c r="B42" s="758" t="s">
        <v>176</v>
      </c>
      <c r="C42" s="758" t="s">
        <v>186</v>
      </c>
      <c r="D42" s="764" t="s">
        <v>679</v>
      </c>
      <c r="E42" s="764" t="s">
        <v>2</v>
      </c>
      <c r="F42" s="368">
        <v>19.100000000000001</v>
      </c>
      <c r="G42" s="255">
        <v>19.100000000000001</v>
      </c>
      <c r="H42" s="368">
        <v>19.100000000000001</v>
      </c>
      <c r="I42" s="760" t="s">
        <v>680</v>
      </c>
      <c r="J42" s="756">
        <v>1800</v>
      </c>
      <c r="K42" s="745">
        <v>2868</v>
      </c>
      <c r="L42" s="744" t="s">
        <v>1198</v>
      </c>
      <c r="M42" s="883"/>
    </row>
    <row r="43" spans="1:13" ht="70.5" customHeight="1" x14ac:dyDescent="0.25">
      <c r="A43" s="763" t="s">
        <v>177</v>
      </c>
      <c r="B43" s="763" t="s">
        <v>176</v>
      </c>
      <c r="C43" s="763" t="s">
        <v>187</v>
      </c>
      <c r="D43" s="766" t="s">
        <v>768</v>
      </c>
      <c r="E43" s="764" t="s">
        <v>2</v>
      </c>
      <c r="F43" s="368">
        <v>88.3</v>
      </c>
      <c r="G43" s="255">
        <v>40</v>
      </c>
      <c r="H43" s="368">
        <v>0</v>
      </c>
      <c r="I43" s="766" t="s">
        <v>721</v>
      </c>
      <c r="J43" s="755"/>
      <c r="K43" s="780"/>
      <c r="L43" s="678" t="s">
        <v>1218</v>
      </c>
      <c r="M43" s="883"/>
    </row>
    <row r="44" spans="1:13" ht="29.25" customHeight="1" x14ac:dyDescent="0.25">
      <c r="A44" s="988" t="s">
        <v>177</v>
      </c>
      <c r="B44" s="988" t="s">
        <v>176</v>
      </c>
      <c r="C44" s="988" t="s">
        <v>3</v>
      </c>
      <c r="D44" s="1014" t="s">
        <v>722</v>
      </c>
      <c r="E44" s="764" t="s">
        <v>2</v>
      </c>
      <c r="F44" s="368">
        <v>46</v>
      </c>
      <c r="G44" s="255">
        <v>0</v>
      </c>
      <c r="H44" s="368">
        <v>0</v>
      </c>
      <c r="I44" s="990" t="s">
        <v>803</v>
      </c>
      <c r="J44" s="992"/>
      <c r="K44" s="949"/>
      <c r="L44" s="1010" t="s">
        <v>1158</v>
      </c>
      <c r="M44" s="883"/>
    </row>
    <row r="45" spans="1:13" ht="26.25" customHeight="1" x14ac:dyDescent="0.25">
      <c r="A45" s="989"/>
      <c r="B45" s="989"/>
      <c r="C45" s="989"/>
      <c r="D45" s="1015"/>
      <c r="E45" s="764" t="s">
        <v>11</v>
      </c>
      <c r="F45" s="368">
        <v>0.6</v>
      </c>
      <c r="G45" s="255">
        <v>0</v>
      </c>
      <c r="H45" s="368">
        <v>0</v>
      </c>
      <c r="I45" s="991"/>
      <c r="J45" s="993"/>
      <c r="K45" s="955"/>
      <c r="L45" s="1011"/>
      <c r="M45" s="883"/>
    </row>
    <row r="46" spans="1:13" ht="70.5" customHeight="1" x14ac:dyDescent="0.25">
      <c r="A46" s="763" t="s">
        <v>177</v>
      </c>
      <c r="B46" s="763" t="s">
        <v>176</v>
      </c>
      <c r="C46" s="763" t="s">
        <v>9</v>
      </c>
      <c r="D46" s="863" t="s">
        <v>274</v>
      </c>
      <c r="E46" s="764" t="s">
        <v>2</v>
      </c>
      <c r="F46" s="368">
        <v>1</v>
      </c>
      <c r="G46" s="255">
        <v>1</v>
      </c>
      <c r="H46" s="368">
        <v>0</v>
      </c>
      <c r="I46" s="766" t="s">
        <v>61</v>
      </c>
      <c r="J46" s="755"/>
      <c r="K46" s="757"/>
      <c r="L46" s="856" t="s">
        <v>1157</v>
      </c>
      <c r="M46" s="883"/>
    </row>
    <row r="47" spans="1:13" ht="15.75" customHeight="1" x14ac:dyDescent="0.25">
      <c r="A47" s="367" t="s">
        <v>177</v>
      </c>
      <c r="B47" s="383" t="s">
        <v>176</v>
      </c>
      <c r="C47" s="1005" t="s">
        <v>168</v>
      </c>
      <c r="D47" s="1005"/>
      <c r="E47" s="1005"/>
      <c r="F47" s="377">
        <f>SUM(F31:F46)</f>
        <v>371.1</v>
      </c>
      <c r="G47" s="130">
        <f>SUM(G31:G46)</f>
        <v>276.2</v>
      </c>
      <c r="H47" s="215">
        <f>SUM(H31:H46)</f>
        <v>234.7</v>
      </c>
      <c r="I47" s="384"/>
      <c r="J47" s="565"/>
      <c r="K47" s="566"/>
      <c r="L47" s="540"/>
      <c r="M47" s="883"/>
    </row>
    <row r="48" spans="1:13" ht="15.75" customHeight="1" x14ac:dyDescent="0.25">
      <c r="A48" s="367" t="s">
        <v>177</v>
      </c>
      <c r="B48" s="1005" t="s">
        <v>126</v>
      </c>
      <c r="C48" s="1005"/>
      <c r="D48" s="1005"/>
      <c r="E48" s="1005"/>
      <c r="F48" s="377">
        <f>+F47</f>
        <v>371.1</v>
      </c>
      <c r="G48" s="130">
        <f>+G47</f>
        <v>276.2</v>
      </c>
      <c r="H48" s="215">
        <f>+H47</f>
        <v>234.7</v>
      </c>
      <c r="I48" s="385"/>
      <c r="J48" s="378"/>
      <c r="K48" s="539"/>
      <c r="L48" s="539"/>
      <c r="M48" s="883"/>
    </row>
    <row r="49" spans="1:13" ht="17.25" customHeight="1" x14ac:dyDescent="0.25">
      <c r="A49" s="367" t="s">
        <v>178</v>
      </c>
      <c r="B49" s="1007" t="s">
        <v>28</v>
      </c>
      <c r="C49" s="1007"/>
      <c r="D49" s="1007"/>
      <c r="E49" s="1007"/>
      <c r="F49" s="1007"/>
      <c r="G49" s="1007"/>
      <c r="H49" s="1007"/>
      <c r="I49" s="1007"/>
      <c r="J49" s="560"/>
      <c r="K49" s="561"/>
      <c r="L49" s="538"/>
      <c r="M49" s="883"/>
    </row>
    <row r="50" spans="1:13" ht="15.75" customHeight="1" x14ac:dyDescent="0.25">
      <c r="A50" s="367" t="s">
        <v>178</v>
      </c>
      <c r="B50" s="367" t="s">
        <v>176</v>
      </c>
      <c r="C50" s="1007" t="s">
        <v>508</v>
      </c>
      <c r="D50" s="1007"/>
      <c r="E50" s="1007"/>
      <c r="F50" s="1007"/>
      <c r="G50" s="1007"/>
      <c r="H50" s="1007"/>
      <c r="I50" s="1007"/>
      <c r="J50" s="560"/>
      <c r="K50" s="561"/>
      <c r="L50" s="538"/>
      <c r="M50" s="883"/>
    </row>
    <row r="51" spans="1:13" ht="64.5" hidden="1" customHeight="1" x14ac:dyDescent="0.25">
      <c r="A51" s="522"/>
      <c r="B51" s="522"/>
      <c r="C51" s="522"/>
      <c r="D51" s="521"/>
      <c r="E51" s="381" t="s">
        <v>2</v>
      </c>
      <c r="F51" s="386">
        <v>0</v>
      </c>
      <c r="G51" s="471"/>
      <c r="H51" s="534"/>
      <c r="I51" s="521"/>
      <c r="J51" s="562"/>
      <c r="K51" s="563"/>
      <c r="L51" s="548"/>
      <c r="M51" s="883"/>
    </row>
    <row r="52" spans="1:13" s="132" customFormat="1" ht="27" customHeight="1" x14ac:dyDescent="0.25">
      <c r="A52" s="1001" t="s">
        <v>178</v>
      </c>
      <c r="B52" s="1001" t="s">
        <v>176</v>
      </c>
      <c r="C52" s="1001" t="s">
        <v>178</v>
      </c>
      <c r="D52" s="1006" t="s">
        <v>372</v>
      </c>
      <c r="E52" s="766" t="s">
        <v>2</v>
      </c>
      <c r="F52" s="386">
        <v>14.1</v>
      </c>
      <c r="G52" s="168">
        <v>15.1</v>
      </c>
      <c r="H52" s="168">
        <v>8.8000000000000007</v>
      </c>
      <c r="I52" s="982" t="s">
        <v>346</v>
      </c>
      <c r="J52" s="1003" t="s">
        <v>505</v>
      </c>
      <c r="K52" s="1003" t="s">
        <v>505</v>
      </c>
      <c r="L52" s="982" t="s">
        <v>1159</v>
      </c>
      <c r="M52" s="883"/>
    </row>
    <row r="53" spans="1:13" s="132" customFormat="1" ht="27" customHeight="1" x14ac:dyDescent="0.25">
      <c r="A53" s="1001"/>
      <c r="B53" s="1001"/>
      <c r="C53" s="1001"/>
      <c r="D53" s="1006"/>
      <c r="E53" s="766" t="s">
        <v>4</v>
      </c>
      <c r="F53" s="386">
        <v>159.19999999999999</v>
      </c>
      <c r="G53" s="168">
        <v>159.19999999999999</v>
      </c>
      <c r="H53" s="168">
        <v>99</v>
      </c>
      <c r="I53" s="982"/>
      <c r="J53" s="1003"/>
      <c r="K53" s="1003"/>
      <c r="L53" s="982"/>
      <c r="M53" s="883"/>
    </row>
    <row r="54" spans="1:13" s="132" customFormat="1" ht="24" customHeight="1" x14ac:dyDescent="0.25">
      <c r="A54" s="1001"/>
      <c r="B54" s="1001"/>
      <c r="C54" s="1001"/>
      <c r="D54" s="1006"/>
      <c r="E54" s="766" t="s">
        <v>5</v>
      </c>
      <c r="F54" s="386">
        <v>14.1</v>
      </c>
      <c r="G54" s="168">
        <v>14.1</v>
      </c>
      <c r="H54" s="168">
        <v>8.8000000000000007</v>
      </c>
      <c r="I54" s="982"/>
      <c r="J54" s="1003"/>
      <c r="K54" s="1003"/>
      <c r="L54" s="982"/>
      <c r="M54" s="883"/>
    </row>
    <row r="55" spans="1:13" s="309" customFormat="1" ht="24" customHeight="1" x14ac:dyDescent="0.25">
      <c r="A55" s="1001" t="s">
        <v>178</v>
      </c>
      <c r="B55" s="1001" t="s">
        <v>176</v>
      </c>
      <c r="C55" s="1001" t="s">
        <v>179</v>
      </c>
      <c r="D55" s="1000" t="s">
        <v>296</v>
      </c>
      <c r="E55" s="766" t="s">
        <v>2</v>
      </c>
      <c r="F55" s="386">
        <v>7</v>
      </c>
      <c r="G55" s="168">
        <v>2.2999999999999998</v>
      </c>
      <c r="H55" s="168">
        <v>1.6</v>
      </c>
      <c r="I55" s="981" t="s">
        <v>380</v>
      </c>
      <c r="J55" s="983" t="s">
        <v>381</v>
      </c>
      <c r="K55" s="983" t="s">
        <v>381</v>
      </c>
      <c r="L55" s="981" t="s">
        <v>1161</v>
      </c>
      <c r="M55" s="883"/>
    </row>
    <row r="56" spans="1:13" s="309" customFormat="1" ht="22.5" customHeight="1" x14ac:dyDescent="0.25">
      <c r="A56" s="1001"/>
      <c r="B56" s="1001"/>
      <c r="C56" s="1001"/>
      <c r="D56" s="1000"/>
      <c r="E56" s="766" t="s">
        <v>5</v>
      </c>
      <c r="F56" s="386">
        <v>5.8</v>
      </c>
      <c r="G56" s="168">
        <v>6.8</v>
      </c>
      <c r="H56" s="168">
        <v>1</v>
      </c>
      <c r="I56" s="981"/>
      <c r="J56" s="983"/>
      <c r="K56" s="983"/>
      <c r="L56" s="981"/>
      <c r="M56" s="883"/>
    </row>
    <row r="57" spans="1:13" s="309" customFormat="1" ht="22.5" customHeight="1" x14ac:dyDescent="0.25">
      <c r="A57" s="1001"/>
      <c r="B57" s="1001"/>
      <c r="C57" s="1001"/>
      <c r="D57" s="1000"/>
      <c r="E57" s="766" t="s">
        <v>4</v>
      </c>
      <c r="F57" s="386">
        <v>44.2</v>
      </c>
      <c r="G57" s="168">
        <v>50</v>
      </c>
      <c r="H57" s="168">
        <v>5.6</v>
      </c>
      <c r="I57" s="981"/>
      <c r="J57" s="983"/>
      <c r="K57" s="983"/>
      <c r="L57" s="981"/>
      <c r="M57" s="883"/>
    </row>
    <row r="58" spans="1:13" ht="51" customHeight="1" x14ac:dyDescent="0.25">
      <c r="A58" s="988" t="s">
        <v>178</v>
      </c>
      <c r="B58" s="988" t="s">
        <v>176</v>
      </c>
      <c r="C58" s="988" t="s">
        <v>180</v>
      </c>
      <c r="D58" s="990" t="s">
        <v>471</v>
      </c>
      <c r="E58" s="766" t="s">
        <v>4</v>
      </c>
      <c r="F58" s="386">
        <v>18</v>
      </c>
      <c r="G58" s="168">
        <v>22.6</v>
      </c>
      <c r="H58" s="168">
        <v>19.5</v>
      </c>
      <c r="I58" s="986" t="s">
        <v>628</v>
      </c>
      <c r="J58" s="984">
        <v>1152</v>
      </c>
      <c r="K58" s="984">
        <v>1261</v>
      </c>
      <c r="L58" s="986" t="s">
        <v>1162</v>
      </c>
      <c r="M58" s="883"/>
    </row>
    <row r="59" spans="1:13" ht="52.5" customHeight="1" x14ac:dyDescent="0.25">
      <c r="A59" s="989"/>
      <c r="B59" s="989"/>
      <c r="C59" s="989"/>
      <c r="D59" s="991"/>
      <c r="E59" s="766" t="s">
        <v>5</v>
      </c>
      <c r="F59" s="386">
        <v>3</v>
      </c>
      <c r="G59" s="168">
        <v>4.4000000000000004</v>
      </c>
      <c r="H59" s="168">
        <v>3.4</v>
      </c>
      <c r="I59" s="987"/>
      <c r="J59" s="985"/>
      <c r="K59" s="985"/>
      <c r="L59" s="987"/>
      <c r="M59" s="883"/>
    </row>
    <row r="60" spans="1:13" ht="33" customHeight="1" x14ac:dyDescent="0.25">
      <c r="A60" s="759" t="s">
        <v>178</v>
      </c>
      <c r="B60" s="759" t="s">
        <v>176</v>
      </c>
      <c r="C60" s="759" t="s">
        <v>181</v>
      </c>
      <c r="D60" s="761" t="s">
        <v>821</v>
      </c>
      <c r="E60" s="766" t="s">
        <v>2</v>
      </c>
      <c r="F60" s="386">
        <v>0</v>
      </c>
      <c r="G60" s="168">
        <v>50</v>
      </c>
      <c r="H60" s="168">
        <v>43.2</v>
      </c>
      <c r="I60" s="750" t="s">
        <v>1160</v>
      </c>
      <c r="J60" s="772" t="s">
        <v>822</v>
      </c>
      <c r="K60" s="784" t="s">
        <v>822</v>
      </c>
      <c r="L60" s="750" t="s">
        <v>1163</v>
      </c>
      <c r="M60" s="883"/>
    </row>
    <row r="61" spans="1:13" ht="18" customHeight="1" x14ac:dyDescent="0.25">
      <c r="A61" s="367" t="s">
        <v>178</v>
      </c>
      <c r="B61" s="387" t="s">
        <v>176</v>
      </c>
      <c r="C61" s="1005" t="s">
        <v>137</v>
      </c>
      <c r="D61" s="1005"/>
      <c r="E61" s="1005"/>
      <c r="F61" s="377">
        <f>SUM(F51:F60)</f>
        <v>265.39999999999998</v>
      </c>
      <c r="G61" s="130">
        <f>SUM(G51:G60)</f>
        <v>324.5</v>
      </c>
      <c r="H61" s="215">
        <f>SUM(H51:H60)</f>
        <v>190.89999999999998</v>
      </c>
      <c r="I61" s="388"/>
      <c r="J61" s="567"/>
      <c r="K61" s="568"/>
      <c r="L61" s="541"/>
      <c r="M61" s="883"/>
    </row>
    <row r="62" spans="1:13" ht="18.75" customHeight="1" x14ac:dyDescent="0.25">
      <c r="A62" s="367" t="s">
        <v>178</v>
      </c>
      <c r="B62" s="1005" t="s">
        <v>126</v>
      </c>
      <c r="C62" s="1005"/>
      <c r="D62" s="1005"/>
      <c r="E62" s="1005"/>
      <c r="F62" s="377">
        <f>+F61</f>
        <v>265.39999999999998</v>
      </c>
      <c r="G62" s="130">
        <f>+G61</f>
        <v>324.5</v>
      </c>
      <c r="H62" s="215">
        <f>+H61</f>
        <v>190.89999999999998</v>
      </c>
      <c r="I62" s="389"/>
      <c r="J62" s="569"/>
      <c r="K62" s="570"/>
      <c r="L62" s="542"/>
      <c r="M62" s="883"/>
    </row>
    <row r="63" spans="1:13" s="310" customFormat="1" ht="20.25" customHeight="1" x14ac:dyDescent="0.25">
      <c r="A63" s="1032" t="s">
        <v>170</v>
      </c>
      <c r="B63" s="1033"/>
      <c r="C63" s="1033"/>
      <c r="D63" s="1033"/>
      <c r="E63" s="1034"/>
      <c r="F63" s="390">
        <f>+F62+F48+F28</f>
        <v>1380.8</v>
      </c>
      <c r="G63" s="473">
        <f>+G62+G48+G28</f>
        <v>1434.1</v>
      </c>
      <c r="H63" s="853">
        <f>+H62+H48+H28</f>
        <v>1838.1</v>
      </c>
      <c r="I63" s="884"/>
      <c r="J63" s="571"/>
      <c r="K63" s="572"/>
      <c r="L63" s="543"/>
    </row>
    <row r="64" spans="1:13" ht="16.5" customHeight="1" x14ac:dyDescent="0.25">
      <c r="A64" s="1017" t="s">
        <v>191</v>
      </c>
      <c r="B64" s="1018"/>
      <c r="C64" s="1018"/>
      <c r="D64" s="1018"/>
      <c r="E64" s="1019"/>
      <c r="F64" s="918">
        <f>+F63-F65-F72</f>
        <v>0</v>
      </c>
      <c r="G64" s="918">
        <f t="shared" ref="G64:H64" si="0">+G63-G65-G72</f>
        <v>0</v>
      </c>
      <c r="H64" s="918">
        <f t="shared" si="0"/>
        <v>0</v>
      </c>
      <c r="I64" s="884"/>
      <c r="J64" s="573"/>
      <c r="K64" s="574"/>
      <c r="L64" s="544"/>
    </row>
    <row r="65" spans="1:12" ht="20.25" customHeight="1" x14ac:dyDescent="0.25">
      <c r="A65" s="1029" t="s">
        <v>17</v>
      </c>
      <c r="B65" s="1030"/>
      <c r="C65" s="1030"/>
      <c r="D65" s="1030"/>
      <c r="E65" s="1031"/>
      <c r="F65" s="392">
        <f>SUM(F66:F71)</f>
        <v>1023.5999999999999</v>
      </c>
      <c r="G65" s="84">
        <f>SUM(G66:G71)</f>
        <v>1064.7</v>
      </c>
      <c r="H65" s="185">
        <f>SUM(H66:H71)</f>
        <v>1647.3</v>
      </c>
      <c r="I65" s="884"/>
      <c r="J65" s="573"/>
      <c r="K65" s="574"/>
      <c r="L65" s="544"/>
    </row>
    <row r="66" spans="1:12" ht="19.5" customHeight="1" x14ac:dyDescent="0.25">
      <c r="A66" s="994" t="s">
        <v>854</v>
      </c>
      <c r="B66" s="995"/>
      <c r="C66" s="995"/>
      <c r="D66" s="995"/>
      <c r="E66" s="996"/>
      <c r="F66" s="393">
        <f>+F55+F52+F46+F44+F43+F42+F41+F40+F39+F38+F37+F35+F34+F33+F31+F24+F22+F19+F16+F12+F60</f>
        <v>454.59999999999991</v>
      </c>
      <c r="G66" s="393">
        <f>+G55+G52+G46+G44+G43+G42+G41+G40+G39+G38+G37+G35+G34+G33+G31+G24+G22+G19+G16+G12+G60</f>
        <v>393.5</v>
      </c>
      <c r="H66" s="186">
        <f>+H55+H52+H46+H44+H43+H42+H41+H40+H39+H38+H37+H35+H34+H33+H31+H24+H22+H19+H16+H12+H60</f>
        <v>340.4</v>
      </c>
      <c r="I66" s="884"/>
      <c r="J66" s="575"/>
      <c r="K66" s="576"/>
      <c r="L66" s="545"/>
    </row>
    <row r="67" spans="1:12" ht="15.75" customHeight="1" x14ac:dyDescent="0.25">
      <c r="A67" s="994" t="s">
        <v>855</v>
      </c>
      <c r="B67" s="995"/>
      <c r="C67" s="995"/>
      <c r="D67" s="995"/>
      <c r="E67" s="996"/>
      <c r="F67" s="394">
        <f>+F15+F13+F26</f>
        <v>511</v>
      </c>
      <c r="G67" s="394">
        <f>+G15+G13+G26</f>
        <v>573.5</v>
      </c>
      <c r="H67" s="188">
        <f>+H15+H13+H26</f>
        <v>1242.5999999999999</v>
      </c>
      <c r="I67" s="884"/>
      <c r="J67" s="573"/>
      <c r="K67" s="576"/>
      <c r="L67" s="545"/>
    </row>
    <row r="68" spans="1:12" ht="13.2" x14ac:dyDescent="0.25">
      <c r="A68" s="994" t="s">
        <v>856</v>
      </c>
      <c r="B68" s="995"/>
      <c r="C68" s="995"/>
      <c r="D68" s="995"/>
      <c r="E68" s="996"/>
      <c r="F68" s="394">
        <f>+F11</f>
        <v>50</v>
      </c>
      <c r="G68" s="179">
        <f>+G11</f>
        <v>87.2</v>
      </c>
      <c r="H68" s="188">
        <f>+H11</f>
        <v>57.6</v>
      </c>
      <c r="I68" s="884"/>
      <c r="J68" s="573"/>
      <c r="K68" s="574"/>
      <c r="L68" s="544"/>
    </row>
    <row r="69" spans="1:12" ht="13.2" x14ac:dyDescent="0.25">
      <c r="A69" s="994" t="s">
        <v>857</v>
      </c>
      <c r="B69" s="995"/>
      <c r="C69" s="995"/>
      <c r="D69" s="995"/>
      <c r="E69" s="996"/>
      <c r="F69" s="394">
        <f>+F14</f>
        <v>8</v>
      </c>
      <c r="G69" s="179">
        <f>+G14</f>
        <v>10.5</v>
      </c>
      <c r="H69" s="188">
        <f>+H14</f>
        <v>6.7</v>
      </c>
      <c r="I69" s="884"/>
      <c r="J69" s="573"/>
      <c r="K69" s="574"/>
      <c r="L69" s="544"/>
    </row>
    <row r="70" spans="1:12" ht="13.2" x14ac:dyDescent="0.25">
      <c r="A70" s="994" t="s">
        <v>858</v>
      </c>
      <c r="B70" s="995"/>
      <c r="C70" s="995"/>
      <c r="D70" s="995"/>
      <c r="E70" s="996"/>
      <c r="F70" s="394"/>
      <c r="G70" s="179"/>
      <c r="H70" s="188"/>
      <c r="I70" s="884"/>
      <c r="J70" s="573"/>
      <c r="K70" s="574"/>
      <c r="L70" s="544"/>
    </row>
    <row r="71" spans="1:12" ht="13.2" x14ac:dyDescent="0.25">
      <c r="A71" s="994" t="s">
        <v>859</v>
      </c>
      <c r="B71" s="995"/>
      <c r="C71" s="995"/>
      <c r="D71" s="995"/>
      <c r="E71" s="996"/>
      <c r="F71" s="394"/>
      <c r="G71" s="179"/>
      <c r="H71" s="188"/>
      <c r="I71" s="884"/>
      <c r="J71" s="573"/>
      <c r="K71" s="574"/>
      <c r="L71" s="544"/>
    </row>
    <row r="72" spans="1:12" ht="16.5" customHeight="1" x14ac:dyDescent="0.25">
      <c r="A72" s="997" t="s">
        <v>16</v>
      </c>
      <c r="B72" s="998"/>
      <c r="C72" s="998"/>
      <c r="D72" s="998"/>
      <c r="E72" s="999"/>
      <c r="F72" s="395">
        <f>SUM(F73:F76)</f>
        <v>357.2</v>
      </c>
      <c r="G72" s="474">
        <f>SUM(G73:G76)</f>
        <v>369.4</v>
      </c>
      <c r="H72" s="854">
        <f>SUM(H73:H76)</f>
        <v>190.8</v>
      </c>
      <c r="I72" s="884"/>
      <c r="J72" s="573"/>
      <c r="K72" s="574"/>
      <c r="L72" s="544"/>
    </row>
    <row r="73" spans="1:12" ht="13.2" x14ac:dyDescent="0.25">
      <c r="A73" s="994" t="s">
        <v>860</v>
      </c>
      <c r="B73" s="995"/>
      <c r="C73" s="995"/>
      <c r="D73" s="995"/>
      <c r="E73" s="996"/>
      <c r="F73" s="394">
        <f>+F58+F57+F53+F20+F17+F25+F23</f>
        <v>321</v>
      </c>
      <c r="G73" s="179">
        <f>+G58+G57+G53+G20+G17+G25+G23</f>
        <v>331.4</v>
      </c>
      <c r="H73" s="188">
        <f>+H58+H57+H53+H20+H17+H25+H23</f>
        <v>171.1</v>
      </c>
      <c r="I73" s="884"/>
      <c r="J73" s="573"/>
      <c r="K73" s="574"/>
      <c r="L73" s="544"/>
    </row>
    <row r="74" spans="1:12" ht="13.2" x14ac:dyDescent="0.25">
      <c r="A74" s="994" t="s">
        <v>861</v>
      </c>
      <c r="B74" s="995"/>
      <c r="C74" s="995"/>
      <c r="D74" s="995"/>
      <c r="E74" s="996"/>
      <c r="F74" s="394">
        <f>+F56+F54+F21+F18+F59</f>
        <v>29.199999999999996</v>
      </c>
      <c r="G74" s="394">
        <f t="shared" ref="G74:H74" si="1">+G56+G54+G21+G18+G59</f>
        <v>31.599999999999994</v>
      </c>
      <c r="H74" s="394">
        <f t="shared" si="1"/>
        <v>13.3</v>
      </c>
      <c r="I74" s="884"/>
      <c r="J74" s="573"/>
      <c r="K74" s="574"/>
      <c r="L74" s="544"/>
    </row>
    <row r="75" spans="1:12" ht="13.2" x14ac:dyDescent="0.25">
      <c r="A75" s="994" t="s">
        <v>862</v>
      </c>
      <c r="B75" s="995"/>
      <c r="C75" s="995"/>
      <c r="D75" s="995"/>
      <c r="E75" s="996"/>
      <c r="F75" s="394">
        <f>+F36+F32+F45</f>
        <v>7</v>
      </c>
      <c r="G75" s="394">
        <f>+G36+G32+G45</f>
        <v>6.4</v>
      </c>
      <c r="H75" s="188">
        <f>+H36+H32+H45</f>
        <v>6.4</v>
      </c>
      <c r="I75" s="884"/>
      <c r="J75" s="573"/>
      <c r="K75" s="574"/>
      <c r="L75" s="544"/>
    </row>
    <row r="76" spans="1:12" ht="13.2" x14ac:dyDescent="0.25">
      <c r="A76" s="994" t="s">
        <v>863</v>
      </c>
      <c r="B76" s="995"/>
      <c r="C76" s="995"/>
      <c r="D76" s="995"/>
      <c r="E76" s="996"/>
      <c r="F76" s="394"/>
      <c r="G76" s="179"/>
      <c r="H76" s="535"/>
      <c r="I76" s="884"/>
      <c r="J76" s="573"/>
      <c r="K76" s="574"/>
      <c r="L76" s="544"/>
    </row>
    <row r="77" spans="1:12" s="132" customFormat="1" ht="15.75" customHeight="1" x14ac:dyDescent="0.25">
      <c r="A77" s="1026" t="s">
        <v>816</v>
      </c>
      <c r="B77" s="1026"/>
      <c r="C77" s="1026"/>
      <c r="D77" s="1026"/>
      <c r="E77" s="1026"/>
      <c r="F77" s="1026"/>
      <c r="G77" s="1026"/>
      <c r="H77" s="1026"/>
      <c r="I77" s="365"/>
      <c r="J77" s="577"/>
      <c r="K77" s="578"/>
      <c r="L77" s="546"/>
    </row>
    <row r="78" spans="1:12" s="132" customFormat="1" ht="20.25" customHeight="1" x14ac:dyDescent="0.25">
      <c r="A78" s="941" t="s">
        <v>869</v>
      </c>
      <c r="B78" s="941"/>
      <c r="C78" s="941"/>
      <c r="D78" s="941"/>
      <c r="E78" s="941"/>
      <c r="F78" s="941"/>
      <c r="G78" s="941"/>
      <c r="H78" s="941"/>
      <c r="J78" s="579"/>
      <c r="K78" s="578"/>
      <c r="L78" s="546"/>
    </row>
  </sheetData>
  <mergeCells count="133">
    <mergeCell ref="A77:H77"/>
    <mergeCell ref="D24:D25"/>
    <mergeCell ref="I24:I25"/>
    <mergeCell ref="I35:I36"/>
    <mergeCell ref="C35:C36"/>
    <mergeCell ref="B29:I29"/>
    <mergeCell ref="L31:L32"/>
    <mergeCell ref="K12:K14"/>
    <mergeCell ref="K16:K18"/>
    <mergeCell ref="K19:K21"/>
    <mergeCell ref="K22:K23"/>
    <mergeCell ref="I31:I32"/>
    <mergeCell ref="C22:C23"/>
    <mergeCell ref="A24:A25"/>
    <mergeCell ref="B24:B25"/>
    <mergeCell ref="C24:C25"/>
    <mergeCell ref="C50:I50"/>
    <mergeCell ref="I22:I23"/>
    <mergeCell ref="A65:E65"/>
    <mergeCell ref="A63:E63"/>
    <mergeCell ref="B48:E48"/>
    <mergeCell ref="K58:K59"/>
    <mergeCell ref="K52:K54"/>
    <mergeCell ref="A67:E67"/>
    <mergeCell ref="A74:E74"/>
    <mergeCell ref="D58:D59"/>
    <mergeCell ref="J1:L1"/>
    <mergeCell ref="L22:L23"/>
    <mergeCell ref="J3:L3"/>
    <mergeCell ref="J5:J7"/>
    <mergeCell ref="L5:L7"/>
    <mergeCell ref="L12:L14"/>
    <mergeCell ref="J19:J21"/>
    <mergeCell ref="J31:J32"/>
    <mergeCell ref="K5:K7"/>
    <mergeCell ref="J12:J14"/>
    <mergeCell ref="J24:J25"/>
    <mergeCell ref="L19:L21"/>
    <mergeCell ref="L16:L18"/>
    <mergeCell ref="L24:L25"/>
    <mergeCell ref="I4:L4"/>
    <mergeCell ref="A2:L2"/>
    <mergeCell ref="A31:A32"/>
    <mergeCell ref="A73:E73"/>
    <mergeCell ref="B62:E62"/>
    <mergeCell ref="B52:B54"/>
    <mergeCell ref="B55:B57"/>
    <mergeCell ref="I55:I57"/>
    <mergeCell ref="I58:I59"/>
    <mergeCell ref="A66:E66"/>
    <mergeCell ref="A68:E68"/>
    <mergeCell ref="C61:E61"/>
    <mergeCell ref="A64:E64"/>
    <mergeCell ref="I52:I54"/>
    <mergeCell ref="H4:H7"/>
    <mergeCell ref="C4:C7"/>
    <mergeCell ref="C16:C18"/>
    <mergeCell ref="D12:D14"/>
    <mergeCell ref="I12:I14"/>
    <mergeCell ref="G4:G7"/>
    <mergeCell ref="F4:F7"/>
    <mergeCell ref="I19:I21"/>
    <mergeCell ref="B4:B7"/>
    <mergeCell ref="I5:I7"/>
    <mergeCell ref="C10:I10"/>
    <mergeCell ref="B12:B14"/>
    <mergeCell ref="A8:I8"/>
    <mergeCell ref="D4:D7"/>
    <mergeCell ref="A12:A14"/>
    <mergeCell ref="A16:A18"/>
    <mergeCell ref="A4:A7"/>
    <mergeCell ref="B9:I9"/>
    <mergeCell ref="E4:E7"/>
    <mergeCell ref="B16:B18"/>
    <mergeCell ref="C12:C14"/>
    <mergeCell ref="I16:I18"/>
    <mergeCell ref="K31:K32"/>
    <mergeCell ref="K35:K36"/>
    <mergeCell ref="L44:L45"/>
    <mergeCell ref="K24:K25"/>
    <mergeCell ref="A19:A21"/>
    <mergeCell ref="C19:C21"/>
    <mergeCell ref="C30:I30"/>
    <mergeCell ref="B28:E28"/>
    <mergeCell ref="C31:C32"/>
    <mergeCell ref="B31:B32"/>
    <mergeCell ref="D44:D45"/>
    <mergeCell ref="L35:L36"/>
    <mergeCell ref="D22:D23"/>
    <mergeCell ref="B19:B21"/>
    <mergeCell ref="C27:E27"/>
    <mergeCell ref="A35:A36"/>
    <mergeCell ref="D35:D36"/>
    <mergeCell ref="J16:J18"/>
    <mergeCell ref="J22:J23"/>
    <mergeCell ref="A44:A45"/>
    <mergeCell ref="A22:A23"/>
    <mergeCell ref="B22:B23"/>
    <mergeCell ref="J52:J54"/>
    <mergeCell ref="B35:B36"/>
    <mergeCell ref="D31:D32"/>
    <mergeCell ref="D19:D21"/>
    <mergeCell ref="J35:J36"/>
    <mergeCell ref="D16:D18"/>
    <mergeCell ref="A52:A54"/>
    <mergeCell ref="C47:E47"/>
    <mergeCell ref="D52:D54"/>
    <mergeCell ref="B49:I49"/>
    <mergeCell ref="C52:C54"/>
    <mergeCell ref="A78:H78"/>
    <mergeCell ref="L55:L57"/>
    <mergeCell ref="L52:L54"/>
    <mergeCell ref="J55:J57"/>
    <mergeCell ref="J58:J59"/>
    <mergeCell ref="L58:L59"/>
    <mergeCell ref="K55:K57"/>
    <mergeCell ref="C44:C45"/>
    <mergeCell ref="B44:B45"/>
    <mergeCell ref="I44:I45"/>
    <mergeCell ref="J44:J45"/>
    <mergeCell ref="K44:K45"/>
    <mergeCell ref="A76:E76"/>
    <mergeCell ref="A70:E70"/>
    <mergeCell ref="A69:E69"/>
    <mergeCell ref="A75:E75"/>
    <mergeCell ref="A71:E71"/>
    <mergeCell ref="A72:E72"/>
    <mergeCell ref="B58:B59"/>
    <mergeCell ref="D55:D57"/>
    <mergeCell ref="A55:A57"/>
    <mergeCell ref="C55:C57"/>
    <mergeCell ref="A58:A59"/>
    <mergeCell ref="C58:C59"/>
  </mergeCells>
  <phoneticPr fontId="18" type="noConversion"/>
  <pageMargins left="0.19685039370078741" right="0.19685039370078741" top="0.51181102362204722" bottom="0.19685039370078741" header="0" footer="0"/>
  <pageSetup paperSize="9" scale="7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A117"/>
  <sheetViews>
    <sheetView zoomScale="85" zoomScaleNormal="85" workbookViewId="0">
      <pane ySplit="7" topLeftCell="A8" activePane="bottomLeft" state="frozen"/>
      <selection activeCell="A38" sqref="A38:J38"/>
      <selection pane="bottomLeft" activeCell="D4" sqref="D4:D7"/>
    </sheetView>
  </sheetViews>
  <sheetFormatPr defaultColWidth="9.109375" defaultRowHeight="13.2" x14ac:dyDescent="0.25"/>
  <cols>
    <col min="1" max="1" width="3.109375" style="38" customWidth="1"/>
    <col min="2" max="2" width="3.44140625" style="38" customWidth="1"/>
    <col min="3" max="3" width="3.33203125" style="38" customWidth="1"/>
    <col min="4" max="4" width="38.109375" style="38" customWidth="1"/>
    <col min="5" max="5" width="8.6640625" style="11" customWidth="1"/>
    <col min="6" max="6" width="12" style="105" customWidth="1"/>
    <col min="7" max="7" width="12.6640625" style="39" customWidth="1"/>
    <col min="8" max="8" width="12" style="105" customWidth="1"/>
    <col min="9" max="9" width="28.33203125" style="39" customWidth="1"/>
    <col min="10" max="10" width="6.5546875" style="849" customWidth="1"/>
    <col min="11" max="11" width="6.109375" style="849" customWidth="1"/>
    <col min="12" max="12" width="41.33203125" style="83" customWidth="1"/>
    <col min="13" max="13" width="9.109375" style="886"/>
    <col min="14" max="20" width="9.109375" style="8"/>
    <col min="21" max="27" width="9.109375" style="211"/>
    <col min="28" max="16384" width="9.109375" style="8"/>
  </cols>
  <sheetData>
    <row r="1" spans="1:27" ht="23.25" customHeight="1" x14ac:dyDescent="0.25">
      <c r="A1" s="396"/>
      <c r="B1" s="396"/>
      <c r="C1" s="396"/>
      <c r="D1" s="396"/>
      <c r="E1" s="397"/>
      <c r="F1" s="398"/>
      <c r="G1" s="214"/>
      <c r="H1" s="398"/>
      <c r="I1" s="398"/>
      <c r="J1" s="1022" t="s">
        <v>710</v>
      </c>
      <c r="K1" s="1022"/>
      <c r="L1" s="1022"/>
    </row>
    <row r="2" spans="1:27" ht="20.25" customHeight="1" x14ac:dyDescent="0.25">
      <c r="A2" s="1061" t="s">
        <v>872</v>
      </c>
      <c r="B2" s="1061"/>
      <c r="C2" s="1061"/>
      <c r="D2" s="1061"/>
      <c r="E2" s="1061"/>
      <c r="F2" s="1061"/>
      <c r="G2" s="1061"/>
      <c r="H2" s="1061"/>
      <c r="I2" s="1061"/>
      <c r="J2" s="1061"/>
      <c r="K2" s="1061"/>
      <c r="L2" s="1061"/>
    </row>
    <row r="3" spans="1:27" ht="25.5" customHeight="1" x14ac:dyDescent="0.25">
      <c r="A3" s="399"/>
      <c r="B3" s="399"/>
      <c r="C3" s="399"/>
      <c r="D3" s="400"/>
      <c r="E3" s="401"/>
      <c r="F3" s="400"/>
      <c r="G3" s="136"/>
      <c r="H3" s="400"/>
      <c r="I3" s="400"/>
      <c r="J3" s="1023" t="s">
        <v>282</v>
      </c>
      <c r="K3" s="1023"/>
      <c r="L3" s="1023"/>
    </row>
    <row r="4" spans="1:27" s="10" customFormat="1" ht="15.75" customHeight="1" x14ac:dyDescent="0.25">
      <c r="A4" s="957" t="s">
        <v>162</v>
      </c>
      <c r="B4" s="957" t="s">
        <v>163</v>
      </c>
      <c r="C4" s="957" t="s">
        <v>164</v>
      </c>
      <c r="D4" s="961" t="s">
        <v>165</v>
      </c>
      <c r="E4" s="957" t="s">
        <v>161</v>
      </c>
      <c r="F4" s="958" t="s">
        <v>867</v>
      </c>
      <c r="G4" s="1036" t="s">
        <v>1012</v>
      </c>
      <c r="H4" s="1036" t="s">
        <v>868</v>
      </c>
      <c r="I4" s="1036" t="s">
        <v>166</v>
      </c>
      <c r="J4" s="1036"/>
      <c r="K4" s="1036"/>
      <c r="L4" s="1036"/>
      <c r="M4" s="887"/>
      <c r="N4" s="9"/>
      <c r="O4" s="9"/>
      <c r="P4" s="9"/>
      <c r="Q4" s="9"/>
      <c r="R4" s="9"/>
      <c r="S4" s="9"/>
      <c r="T4" s="9"/>
      <c r="U4" s="212"/>
      <c r="V4" s="212"/>
      <c r="W4" s="212"/>
      <c r="X4" s="212"/>
      <c r="Y4" s="212"/>
      <c r="Z4" s="212"/>
      <c r="AA4" s="212"/>
    </row>
    <row r="5" spans="1:27" s="10" customFormat="1" ht="16.5" customHeight="1" x14ac:dyDescent="0.25">
      <c r="A5" s="957"/>
      <c r="B5" s="957"/>
      <c r="C5" s="957"/>
      <c r="D5" s="961"/>
      <c r="E5" s="957"/>
      <c r="F5" s="958"/>
      <c r="G5" s="1036"/>
      <c r="H5" s="1036"/>
      <c r="I5" s="1040" t="s">
        <v>167</v>
      </c>
      <c r="J5" s="1038" t="s">
        <v>865</v>
      </c>
      <c r="K5" s="1038" t="s">
        <v>866</v>
      </c>
      <c r="L5" s="1039" t="s">
        <v>877</v>
      </c>
      <c r="M5" s="887"/>
      <c r="N5" s="9"/>
      <c r="O5" s="9"/>
      <c r="P5" s="9"/>
      <c r="Q5" s="9"/>
      <c r="R5" s="9"/>
      <c r="S5" s="9"/>
      <c r="T5" s="9"/>
      <c r="U5" s="212"/>
      <c r="V5" s="212"/>
      <c r="W5" s="212"/>
      <c r="X5" s="212"/>
      <c r="Y5" s="212"/>
      <c r="Z5" s="212"/>
      <c r="AA5" s="212"/>
    </row>
    <row r="6" spans="1:27" s="10" customFormat="1" ht="65.25" customHeight="1" x14ac:dyDescent="0.25">
      <c r="A6" s="957"/>
      <c r="B6" s="957"/>
      <c r="C6" s="957"/>
      <c r="D6" s="961"/>
      <c r="E6" s="957"/>
      <c r="F6" s="958"/>
      <c r="G6" s="1036"/>
      <c r="H6" s="1036"/>
      <c r="I6" s="1040"/>
      <c r="J6" s="1038"/>
      <c r="K6" s="1038"/>
      <c r="L6" s="1040"/>
      <c r="M6" s="887"/>
      <c r="N6" s="9"/>
      <c r="O6" s="9"/>
      <c r="P6" s="9"/>
      <c r="Q6" s="9"/>
      <c r="R6" s="9"/>
      <c r="S6" s="9"/>
      <c r="T6" s="9"/>
      <c r="U6" s="212"/>
      <c r="V6" s="212"/>
      <c r="W6" s="212"/>
      <c r="X6" s="212"/>
      <c r="Y6" s="212"/>
      <c r="Z6" s="212"/>
      <c r="AA6" s="212"/>
    </row>
    <row r="7" spans="1:27" s="10" customFormat="1" ht="19.5" customHeight="1" x14ac:dyDescent="0.25">
      <c r="A7" s="957"/>
      <c r="B7" s="957"/>
      <c r="C7" s="957"/>
      <c r="D7" s="961"/>
      <c r="E7" s="957"/>
      <c r="F7" s="958"/>
      <c r="G7" s="1036"/>
      <c r="H7" s="1036"/>
      <c r="I7" s="1041"/>
      <c r="J7" s="1038"/>
      <c r="K7" s="1038"/>
      <c r="L7" s="1041"/>
      <c r="M7" s="887"/>
      <c r="N7" s="9"/>
      <c r="O7" s="9"/>
      <c r="P7" s="9"/>
      <c r="Q7" s="9"/>
      <c r="R7" s="9"/>
      <c r="S7" s="9"/>
      <c r="T7" s="9"/>
      <c r="U7" s="212"/>
      <c r="V7" s="212"/>
      <c r="W7" s="212"/>
      <c r="X7" s="212"/>
      <c r="Y7" s="212"/>
      <c r="Z7" s="212"/>
      <c r="AA7" s="212"/>
    </row>
    <row r="8" spans="1:27" s="9" customFormat="1" ht="25.5" customHeight="1" x14ac:dyDescent="0.25">
      <c r="A8" s="1021" t="s">
        <v>317</v>
      </c>
      <c r="B8" s="1021"/>
      <c r="C8" s="1021"/>
      <c r="D8" s="1021"/>
      <c r="E8" s="1021"/>
      <c r="F8" s="1021"/>
      <c r="G8" s="1021"/>
      <c r="H8" s="1021"/>
      <c r="I8" s="1021"/>
      <c r="J8" s="839"/>
      <c r="K8" s="839"/>
      <c r="L8" s="402"/>
      <c r="M8" s="887"/>
      <c r="U8" s="212"/>
      <c r="V8" s="212"/>
      <c r="W8" s="212"/>
      <c r="X8" s="212"/>
      <c r="Y8" s="212"/>
      <c r="Z8" s="212"/>
      <c r="AA8" s="212"/>
    </row>
    <row r="9" spans="1:27" s="9" customFormat="1" ht="15.75" customHeight="1" x14ac:dyDescent="0.25">
      <c r="A9" s="383" t="s">
        <v>176</v>
      </c>
      <c r="B9" s="1007" t="s">
        <v>583</v>
      </c>
      <c r="C9" s="1007"/>
      <c r="D9" s="1007"/>
      <c r="E9" s="1007"/>
      <c r="F9" s="1007"/>
      <c r="G9" s="1007"/>
      <c r="H9" s="1007"/>
      <c r="I9" s="1007"/>
      <c r="J9" s="765"/>
      <c r="K9" s="765"/>
      <c r="L9" s="383"/>
      <c r="M9" s="887"/>
      <c r="U9" s="212"/>
      <c r="V9" s="212"/>
      <c r="W9" s="212"/>
      <c r="X9" s="212"/>
      <c r="Y9" s="212"/>
      <c r="Z9" s="212"/>
      <c r="AA9" s="212"/>
    </row>
    <row r="10" spans="1:27" s="9" customFormat="1" ht="16.5" customHeight="1" x14ac:dyDescent="0.25">
      <c r="A10" s="383" t="s">
        <v>176</v>
      </c>
      <c r="B10" s="367" t="s">
        <v>176</v>
      </c>
      <c r="C10" s="1007" t="s">
        <v>64</v>
      </c>
      <c r="D10" s="1007"/>
      <c r="E10" s="1007"/>
      <c r="F10" s="1007"/>
      <c r="G10" s="1007"/>
      <c r="H10" s="1007"/>
      <c r="I10" s="1007"/>
      <c r="J10" s="765"/>
      <c r="K10" s="765"/>
      <c r="L10" s="383"/>
      <c r="M10" s="887"/>
      <c r="U10" s="212"/>
      <c r="V10" s="212"/>
      <c r="W10" s="212"/>
      <c r="X10" s="212"/>
      <c r="Y10" s="212"/>
      <c r="Z10" s="212"/>
      <c r="AA10" s="212"/>
    </row>
    <row r="11" spans="1:27" ht="19.5" customHeight="1" x14ac:dyDescent="0.25">
      <c r="A11" s="1035" t="s">
        <v>176</v>
      </c>
      <c r="B11" s="1035" t="s">
        <v>176</v>
      </c>
      <c r="C11" s="1035" t="s">
        <v>176</v>
      </c>
      <c r="D11" s="1037" t="s">
        <v>46</v>
      </c>
      <c r="E11" s="403" t="s">
        <v>15</v>
      </c>
      <c r="F11" s="587">
        <v>273.39999999999998</v>
      </c>
      <c r="G11" s="587">
        <v>356.5</v>
      </c>
      <c r="H11" s="587">
        <v>334.8</v>
      </c>
      <c r="I11" s="1037" t="s">
        <v>138</v>
      </c>
      <c r="J11" s="1002" t="s">
        <v>751</v>
      </c>
      <c r="K11" s="1002" t="s">
        <v>1110</v>
      </c>
      <c r="L11" s="1037" t="s">
        <v>1111</v>
      </c>
      <c r="M11" s="888"/>
      <c r="O11" s="912"/>
    </row>
    <row r="12" spans="1:27" ht="26.25" customHeight="1" x14ac:dyDescent="0.25">
      <c r="A12" s="1035"/>
      <c r="B12" s="1035"/>
      <c r="C12" s="1035"/>
      <c r="D12" s="1037"/>
      <c r="E12" s="403" t="s">
        <v>2</v>
      </c>
      <c r="F12" s="587">
        <v>2600</v>
      </c>
      <c r="G12" s="587">
        <v>2814.5</v>
      </c>
      <c r="H12" s="587">
        <v>2413.4</v>
      </c>
      <c r="I12" s="1037"/>
      <c r="J12" s="1002"/>
      <c r="K12" s="1002"/>
      <c r="L12" s="1037"/>
      <c r="M12" s="888"/>
    </row>
    <row r="13" spans="1:27" ht="28.5" customHeight="1" x14ac:dyDescent="0.25">
      <c r="A13" s="1035"/>
      <c r="B13" s="1035"/>
      <c r="C13" s="1035"/>
      <c r="D13" s="1037"/>
      <c r="E13" s="403" t="s">
        <v>19</v>
      </c>
      <c r="F13" s="587">
        <v>0.5</v>
      </c>
      <c r="G13" s="587">
        <v>0.5</v>
      </c>
      <c r="H13" s="587">
        <v>0.5</v>
      </c>
      <c r="I13" s="1037"/>
      <c r="J13" s="1002"/>
      <c r="K13" s="1002"/>
      <c r="L13" s="1037"/>
      <c r="M13" s="888"/>
    </row>
    <row r="14" spans="1:27" ht="34.5" customHeight="1" x14ac:dyDescent="0.25">
      <c r="A14" s="1035" t="s">
        <v>176</v>
      </c>
      <c r="B14" s="1035" t="s">
        <v>176</v>
      </c>
      <c r="C14" s="1035" t="s">
        <v>177</v>
      </c>
      <c r="D14" s="1037" t="s">
        <v>119</v>
      </c>
      <c r="E14" s="1057" t="s">
        <v>15</v>
      </c>
      <c r="F14" s="1046">
        <v>651.5</v>
      </c>
      <c r="G14" s="1046">
        <v>779.9</v>
      </c>
      <c r="H14" s="1046">
        <v>697</v>
      </c>
      <c r="I14" s="385" t="s">
        <v>139</v>
      </c>
      <c r="J14" s="369">
        <v>1800</v>
      </c>
      <c r="K14" s="778">
        <v>1888</v>
      </c>
      <c r="L14" s="934" t="s">
        <v>1113</v>
      </c>
      <c r="M14" s="888"/>
    </row>
    <row r="15" spans="1:27" ht="29.25" customHeight="1" x14ac:dyDescent="0.25">
      <c r="A15" s="1035"/>
      <c r="B15" s="1035"/>
      <c r="C15" s="1035"/>
      <c r="D15" s="1037"/>
      <c r="E15" s="1057"/>
      <c r="F15" s="1047"/>
      <c r="G15" s="1047"/>
      <c r="H15" s="1047"/>
      <c r="I15" s="385" t="s">
        <v>140</v>
      </c>
      <c r="J15" s="369">
        <v>1300</v>
      </c>
      <c r="K15" s="778">
        <v>1263</v>
      </c>
      <c r="L15" s="936"/>
      <c r="M15" s="888"/>
    </row>
    <row r="16" spans="1:27" ht="60" customHeight="1" x14ac:dyDescent="0.25">
      <c r="A16" s="404" t="s">
        <v>176</v>
      </c>
      <c r="B16" s="404" t="s">
        <v>176</v>
      </c>
      <c r="C16" s="404" t="s">
        <v>178</v>
      </c>
      <c r="D16" s="375" t="s">
        <v>67</v>
      </c>
      <c r="E16" s="405" t="s">
        <v>15</v>
      </c>
      <c r="F16" s="584">
        <v>673</v>
      </c>
      <c r="G16" s="584">
        <v>914.7</v>
      </c>
      <c r="H16" s="584">
        <v>906.5</v>
      </c>
      <c r="I16" s="406" t="s">
        <v>141</v>
      </c>
      <c r="J16" s="369">
        <v>200</v>
      </c>
      <c r="K16" s="778">
        <v>208</v>
      </c>
      <c r="L16" s="739" t="s">
        <v>1189</v>
      </c>
      <c r="M16" s="888"/>
    </row>
    <row r="17" spans="1:13" ht="43.5" customHeight="1" x14ac:dyDescent="0.25">
      <c r="A17" s="407" t="s">
        <v>176</v>
      </c>
      <c r="B17" s="375" t="s">
        <v>176</v>
      </c>
      <c r="C17" s="375" t="s">
        <v>179</v>
      </c>
      <c r="D17" s="406" t="s">
        <v>71</v>
      </c>
      <c r="E17" s="408" t="s">
        <v>15</v>
      </c>
      <c r="F17" s="588">
        <v>600</v>
      </c>
      <c r="G17" s="588">
        <v>653.79999999999995</v>
      </c>
      <c r="H17" s="588">
        <v>681.7</v>
      </c>
      <c r="I17" s="406" t="s">
        <v>145</v>
      </c>
      <c r="J17" s="840">
        <v>29</v>
      </c>
      <c r="K17" s="842">
        <v>31</v>
      </c>
      <c r="L17" s="833" t="s">
        <v>1186</v>
      </c>
      <c r="M17" s="888"/>
    </row>
    <row r="18" spans="1:13" ht="57.75" customHeight="1" x14ac:dyDescent="0.25">
      <c r="A18" s="407" t="s">
        <v>176</v>
      </c>
      <c r="B18" s="375" t="s">
        <v>176</v>
      </c>
      <c r="C18" s="410" t="s">
        <v>180</v>
      </c>
      <c r="D18" s="407" t="s">
        <v>68</v>
      </c>
      <c r="E18" s="411" t="s">
        <v>2</v>
      </c>
      <c r="F18" s="168">
        <v>50</v>
      </c>
      <c r="G18" s="168">
        <v>50</v>
      </c>
      <c r="H18" s="168">
        <v>33.4</v>
      </c>
      <c r="I18" s="412" t="s">
        <v>142</v>
      </c>
      <c r="J18" s="762" t="s">
        <v>327</v>
      </c>
      <c r="K18" s="738" t="s">
        <v>1112</v>
      </c>
      <c r="L18" s="753" t="s">
        <v>1114</v>
      </c>
      <c r="M18" s="888"/>
    </row>
    <row r="19" spans="1:13" ht="48.75" customHeight="1" x14ac:dyDescent="0.25">
      <c r="A19" s="407" t="s">
        <v>176</v>
      </c>
      <c r="B19" s="375" t="s">
        <v>176</v>
      </c>
      <c r="C19" s="410" t="s">
        <v>181</v>
      </c>
      <c r="D19" s="407" t="s">
        <v>69</v>
      </c>
      <c r="E19" s="411" t="s">
        <v>2</v>
      </c>
      <c r="F19" s="168">
        <v>80</v>
      </c>
      <c r="G19" s="168">
        <v>90</v>
      </c>
      <c r="H19" s="168">
        <v>115</v>
      </c>
      <c r="I19" s="385" t="s">
        <v>139</v>
      </c>
      <c r="J19" s="369">
        <v>1800</v>
      </c>
      <c r="K19" s="778">
        <v>1888</v>
      </c>
      <c r="L19" s="748" t="s">
        <v>1115</v>
      </c>
      <c r="M19" s="888"/>
    </row>
    <row r="20" spans="1:13" ht="34.5" customHeight="1" x14ac:dyDescent="0.25">
      <c r="A20" s="407" t="s">
        <v>176</v>
      </c>
      <c r="B20" s="375" t="s">
        <v>176</v>
      </c>
      <c r="C20" s="410" t="s">
        <v>182</v>
      </c>
      <c r="D20" s="407" t="s">
        <v>389</v>
      </c>
      <c r="E20" s="403" t="s">
        <v>5</v>
      </c>
      <c r="F20" s="168">
        <v>2741</v>
      </c>
      <c r="G20" s="168">
        <v>2904.9</v>
      </c>
      <c r="H20" s="168">
        <v>2711.4</v>
      </c>
      <c r="I20" s="385" t="s">
        <v>30</v>
      </c>
      <c r="J20" s="369">
        <v>1469</v>
      </c>
      <c r="K20" s="778">
        <v>1403</v>
      </c>
      <c r="L20" s="739" t="s">
        <v>1116</v>
      </c>
      <c r="M20" s="888"/>
    </row>
    <row r="21" spans="1:13" ht="36.75" customHeight="1" x14ac:dyDescent="0.25">
      <c r="A21" s="407" t="s">
        <v>176</v>
      </c>
      <c r="B21" s="375" t="s">
        <v>176</v>
      </c>
      <c r="C21" s="410" t="s">
        <v>183</v>
      </c>
      <c r="D21" s="407" t="s">
        <v>23</v>
      </c>
      <c r="E21" s="403" t="s">
        <v>5</v>
      </c>
      <c r="F21" s="168">
        <v>10485.299999999999</v>
      </c>
      <c r="G21" s="168">
        <v>11140.1</v>
      </c>
      <c r="H21" s="168">
        <v>9259.2000000000007</v>
      </c>
      <c r="I21" s="385" t="s">
        <v>31</v>
      </c>
      <c r="J21" s="369">
        <v>12160</v>
      </c>
      <c r="K21" s="778">
        <v>8723</v>
      </c>
      <c r="L21" s="739" t="s">
        <v>1117</v>
      </c>
      <c r="M21" s="888"/>
    </row>
    <row r="22" spans="1:13" ht="36" customHeight="1" x14ac:dyDescent="0.25">
      <c r="A22" s="1051" t="s">
        <v>176</v>
      </c>
      <c r="B22" s="1051" t="s">
        <v>176</v>
      </c>
      <c r="C22" s="1062" t="s">
        <v>184</v>
      </c>
      <c r="D22" s="1037" t="s">
        <v>24</v>
      </c>
      <c r="E22" s="414" t="s">
        <v>5</v>
      </c>
      <c r="F22" s="168">
        <v>79.8</v>
      </c>
      <c r="G22" s="168">
        <v>79.8</v>
      </c>
      <c r="H22" s="754">
        <v>83.3</v>
      </c>
      <c r="I22" s="1050" t="s">
        <v>32</v>
      </c>
      <c r="J22" s="1048">
        <v>380</v>
      </c>
      <c r="K22" s="774">
        <v>427</v>
      </c>
      <c r="L22" s="1068" t="s">
        <v>1118</v>
      </c>
      <c r="M22" s="888"/>
    </row>
    <row r="23" spans="1:13" ht="33.75" customHeight="1" x14ac:dyDescent="0.25">
      <c r="A23" s="1051"/>
      <c r="B23" s="1051"/>
      <c r="C23" s="1062"/>
      <c r="D23" s="1037"/>
      <c r="E23" s="414" t="s">
        <v>2</v>
      </c>
      <c r="F23" s="168">
        <v>30</v>
      </c>
      <c r="G23" s="168">
        <v>22</v>
      </c>
      <c r="H23" s="754">
        <v>16</v>
      </c>
      <c r="I23" s="1050"/>
      <c r="J23" s="1049"/>
      <c r="K23" s="775"/>
      <c r="L23" s="1069"/>
      <c r="M23" s="888"/>
    </row>
    <row r="24" spans="1:13" ht="35.25" customHeight="1" x14ac:dyDescent="0.25">
      <c r="A24" s="407" t="s">
        <v>176</v>
      </c>
      <c r="B24" s="407" t="s">
        <v>176</v>
      </c>
      <c r="C24" s="415" t="s">
        <v>185</v>
      </c>
      <c r="D24" s="375" t="s">
        <v>25</v>
      </c>
      <c r="E24" s="414" t="s">
        <v>5</v>
      </c>
      <c r="F24" s="168">
        <v>16</v>
      </c>
      <c r="G24" s="168">
        <v>24.8</v>
      </c>
      <c r="H24" s="754">
        <v>29.8</v>
      </c>
      <c r="I24" s="412" t="s">
        <v>33</v>
      </c>
      <c r="J24" s="840">
        <v>3</v>
      </c>
      <c r="K24" s="779">
        <v>8</v>
      </c>
      <c r="L24" s="835" t="s">
        <v>1119</v>
      </c>
      <c r="M24" s="888"/>
    </row>
    <row r="25" spans="1:13" ht="32.25" customHeight="1" x14ac:dyDescent="0.25">
      <c r="A25" s="407" t="s">
        <v>176</v>
      </c>
      <c r="B25" s="407" t="s">
        <v>176</v>
      </c>
      <c r="C25" s="415" t="s">
        <v>186</v>
      </c>
      <c r="D25" s="375" t="s">
        <v>34</v>
      </c>
      <c r="E25" s="414" t="s">
        <v>5</v>
      </c>
      <c r="F25" s="168">
        <v>0.1</v>
      </c>
      <c r="G25" s="168">
        <v>0.1</v>
      </c>
      <c r="H25" s="754">
        <v>0.1</v>
      </c>
      <c r="I25" s="412" t="s">
        <v>35</v>
      </c>
      <c r="J25" s="840">
        <v>2</v>
      </c>
      <c r="K25" s="779">
        <v>1</v>
      </c>
      <c r="L25" s="835" t="s">
        <v>1212</v>
      </c>
      <c r="M25" s="888"/>
    </row>
    <row r="26" spans="1:13" ht="45" customHeight="1" x14ac:dyDescent="0.25">
      <c r="A26" s="407" t="s">
        <v>176</v>
      </c>
      <c r="B26" s="407" t="s">
        <v>176</v>
      </c>
      <c r="C26" s="415" t="s">
        <v>187</v>
      </c>
      <c r="D26" s="407" t="s">
        <v>36</v>
      </c>
      <c r="E26" s="414" t="s">
        <v>5</v>
      </c>
      <c r="F26" s="168">
        <v>1.6</v>
      </c>
      <c r="G26" s="168">
        <v>3.7</v>
      </c>
      <c r="H26" s="168">
        <v>0</v>
      </c>
      <c r="I26" s="412" t="s">
        <v>37</v>
      </c>
      <c r="J26" s="840"/>
      <c r="K26" s="841"/>
      <c r="L26" s="835" t="s">
        <v>1225</v>
      </c>
      <c r="M26" s="888"/>
    </row>
    <row r="27" spans="1:13" ht="89.25" customHeight="1" x14ac:dyDescent="0.25">
      <c r="A27" s="407" t="s">
        <v>176</v>
      </c>
      <c r="B27" s="407" t="s">
        <v>176</v>
      </c>
      <c r="C27" s="415" t="s">
        <v>18</v>
      </c>
      <c r="D27" s="407" t="s">
        <v>193</v>
      </c>
      <c r="E27" s="414" t="s">
        <v>15</v>
      </c>
      <c r="F27" s="168">
        <v>0.6</v>
      </c>
      <c r="G27" s="168">
        <v>3.7</v>
      </c>
      <c r="H27" s="168">
        <v>3.2</v>
      </c>
      <c r="I27" s="374" t="s">
        <v>211</v>
      </c>
      <c r="J27" s="840">
        <v>4</v>
      </c>
      <c r="K27" s="779">
        <v>3</v>
      </c>
      <c r="L27" s="748" t="s">
        <v>1120</v>
      </c>
      <c r="M27" s="888"/>
    </row>
    <row r="28" spans="1:13" ht="63" hidden="1" customHeight="1" x14ac:dyDescent="0.25">
      <c r="A28" s="370" t="s">
        <v>176</v>
      </c>
      <c r="B28" s="370" t="s">
        <v>176</v>
      </c>
      <c r="C28" s="370" t="s">
        <v>3</v>
      </c>
      <c r="D28" s="370" t="s">
        <v>692</v>
      </c>
      <c r="E28" s="373" t="s">
        <v>15</v>
      </c>
      <c r="F28" s="413">
        <v>0</v>
      </c>
      <c r="G28" s="470">
        <v>0</v>
      </c>
      <c r="H28" s="413">
        <v>0</v>
      </c>
      <c r="I28" s="374" t="s">
        <v>693</v>
      </c>
      <c r="J28" s="840">
        <v>0</v>
      </c>
      <c r="K28" s="840"/>
      <c r="L28" s="409">
        <v>0</v>
      </c>
      <c r="M28" s="888"/>
    </row>
    <row r="29" spans="1:13" ht="16.5" customHeight="1" x14ac:dyDescent="0.25">
      <c r="A29" s="416" t="s">
        <v>176</v>
      </c>
      <c r="B29" s="416" t="s">
        <v>176</v>
      </c>
      <c r="C29" s="1052" t="s">
        <v>168</v>
      </c>
      <c r="D29" s="1052"/>
      <c r="E29" s="1052"/>
      <c r="F29" s="417">
        <f>SUM(F11:F28)</f>
        <v>18282.799999999992</v>
      </c>
      <c r="G29" s="131">
        <f>SUM(G11:G28)</f>
        <v>19839</v>
      </c>
      <c r="H29" s="417">
        <f>SUM(H11:H28)</f>
        <v>17285.3</v>
      </c>
      <c r="I29" s="412"/>
      <c r="J29" s="840"/>
      <c r="K29" s="840"/>
      <c r="L29" s="409"/>
      <c r="M29" s="888"/>
    </row>
    <row r="30" spans="1:13" ht="18" customHeight="1" x14ac:dyDescent="0.25">
      <c r="A30" s="407" t="s">
        <v>176</v>
      </c>
      <c r="B30" s="375" t="s">
        <v>177</v>
      </c>
      <c r="C30" s="1007" t="s">
        <v>328</v>
      </c>
      <c r="D30" s="1007"/>
      <c r="E30" s="1007"/>
      <c r="F30" s="1007"/>
      <c r="G30" s="1007"/>
      <c r="H30" s="1007"/>
      <c r="I30" s="1007"/>
      <c r="J30" s="765"/>
      <c r="K30" s="765"/>
      <c r="L30" s="383"/>
      <c r="M30" s="888"/>
    </row>
    <row r="31" spans="1:13" ht="65.25" customHeight="1" x14ac:dyDescent="0.25">
      <c r="A31" s="1035" t="s">
        <v>176</v>
      </c>
      <c r="B31" s="1035" t="s">
        <v>177</v>
      </c>
      <c r="C31" s="1001" t="s">
        <v>176</v>
      </c>
      <c r="D31" s="1004" t="s">
        <v>337</v>
      </c>
      <c r="E31" s="411" t="s">
        <v>2</v>
      </c>
      <c r="F31" s="126">
        <v>478</v>
      </c>
      <c r="G31" s="126">
        <v>410</v>
      </c>
      <c r="H31" s="751">
        <v>463.1</v>
      </c>
      <c r="I31" s="1000" t="s">
        <v>143</v>
      </c>
      <c r="J31" s="1075">
        <v>4570</v>
      </c>
      <c r="K31" s="1043">
        <v>4520</v>
      </c>
      <c r="L31" s="1068" t="s">
        <v>1121</v>
      </c>
      <c r="M31" s="888"/>
    </row>
    <row r="32" spans="1:13" ht="55.5" customHeight="1" x14ac:dyDescent="0.25">
      <c r="A32" s="1035"/>
      <c r="B32" s="1035"/>
      <c r="C32" s="1001"/>
      <c r="D32" s="1004"/>
      <c r="E32" s="411" t="s">
        <v>2</v>
      </c>
      <c r="F32" s="126">
        <v>173.4</v>
      </c>
      <c r="G32" s="126">
        <v>173.4</v>
      </c>
      <c r="H32" s="751">
        <v>157.6</v>
      </c>
      <c r="I32" s="1000"/>
      <c r="J32" s="1075"/>
      <c r="K32" s="1044"/>
      <c r="L32" s="1069"/>
      <c r="M32" s="888"/>
    </row>
    <row r="33" spans="1:27" ht="54.75" customHeight="1" x14ac:dyDescent="0.25">
      <c r="A33" s="407" t="s">
        <v>176</v>
      </c>
      <c r="B33" s="375" t="s">
        <v>177</v>
      </c>
      <c r="C33" s="375" t="s">
        <v>177</v>
      </c>
      <c r="D33" s="412" t="s">
        <v>72</v>
      </c>
      <c r="E33" s="418" t="s">
        <v>2</v>
      </c>
      <c r="F33" s="586">
        <v>52</v>
      </c>
      <c r="G33" s="586">
        <v>52</v>
      </c>
      <c r="H33" s="834">
        <v>64.3</v>
      </c>
      <c r="I33" s="374" t="s">
        <v>146</v>
      </c>
      <c r="J33" s="840">
        <v>500</v>
      </c>
      <c r="K33" s="779">
        <v>500</v>
      </c>
      <c r="L33" s="739" t="s">
        <v>1122</v>
      </c>
      <c r="M33" s="888"/>
    </row>
    <row r="34" spans="1:27" ht="58.5" customHeight="1" x14ac:dyDescent="0.25">
      <c r="A34" s="407" t="s">
        <v>176</v>
      </c>
      <c r="B34" s="375" t="s">
        <v>177</v>
      </c>
      <c r="C34" s="375" t="s">
        <v>178</v>
      </c>
      <c r="D34" s="412" t="s">
        <v>73</v>
      </c>
      <c r="E34" s="418" t="s">
        <v>2</v>
      </c>
      <c r="F34" s="586">
        <v>125</v>
      </c>
      <c r="G34" s="586">
        <v>125</v>
      </c>
      <c r="H34" s="834">
        <v>131.6</v>
      </c>
      <c r="I34" s="374" t="s">
        <v>147</v>
      </c>
      <c r="J34" s="840">
        <v>5800</v>
      </c>
      <c r="K34" s="779">
        <v>5663</v>
      </c>
      <c r="L34" s="746" t="s">
        <v>1123</v>
      </c>
      <c r="M34" s="888"/>
    </row>
    <row r="35" spans="1:27" ht="45" customHeight="1" x14ac:dyDescent="0.25">
      <c r="A35" s="407" t="s">
        <v>176</v>
      </c>
      <c r="B35" s="375" t="s">
        <v>177</v>
      </c>
      <c r="C35" s="375" t="s">
        <v>179</v>
      </c>
      <c r="D35" s="374" t="s">
        <v>795</v>
      </c>
      <c r="E35" s="408" t="s">
        <v>2</v>
      </c>
      <c r="F35" s="586">
        <v>30</v>
      </c>
      <c r="G35" s="586">
        <v>30</v>
      </c>
      <c r="H35" s="834">
        <v>26.7</v>
      </c>
      <c r="I35" s="413" t="s">
        <v>779</v>
      </c>
      <c r="J35" s="369">
        <v>320</v>
      </c>
      <c r="K35" s="778">
        <v>267</v>
      </c>
      <c r="L35" s="748" t="s">
        <v>1124</v>
      </c>
      <c r="M35" s="888"/>
    </row>
    <row r="36" spans="1:27" ht="59.25" customHeight="1" x14ac:dyDescent="0.25">
      <c r="A36" s="407" t="s">
        <v>176</v>
      </c>
      <c r="B36" s="375" t="s">
        <v>177</v>
      </c>
      <c r="C36" s="375" t="s">
        <v>180</v>
      </c>
      <c r="D36" s="412" t="s">
        <v>275</v>
      </c>
      <c r="E36" s="418" t="s">
        <v>2</v>
      </c>
      <c r="F36" s="586">
        <v>1</v>
      </c>
      <c r="G36" s="586">
        <v>1</v>
      </c>
      <c r="H36" s="834">
        <v>1</v>
      </c>
      <c r="I36" s="374" t="s">
        <v>286</v>
      </c>
      <c r="J36" s="840">
        <v>1</v>
      </c>
      <c r="K36" s="779">
        <v>1</v>
      </c>
      <c r="L36" s="783" t="s">
        <v>1125</v>
      </c>
      <c r="M36" s="888"/>
    </row>
    <row r="37" spans="1:27" ht="19.5" customHeight="1" x14ac:dyDescent="0.25">
      <c r="A37" s="383" t="s">
        <v>176</v>
      </c>
      <c r="B37" s="383" t="s">
        <v>177</v>
      </c>
      <c r="C37" s="1052" t="s">
        <v>168</v>
      </c>
      <c r="D37" s="1052"/>
      <c r="E37" s="1052"/>
      <c r="F37" s="377">
        <f>SUM(F31:F36)</f>
        <v>859.4</v>
      </c>
      <c r="G37" s="130">
        <f>SUM(G31:G36)</f>
        <v>791.4</v>
      </c>
      <c r="H37" s="377">
        <f>SUM(H31:H36)</f>
        <v>844.30000000000007</v>
      </c>
      <c r="I37" s="412"/>
      <c r="J37" s="843"/>
      <c r="K37" s="843"/>
      <c r="L37" s="419"/>
      <c r="M37" s="888"/>
    </row>
    <row r="38" spans="1:27" ht="16.5" customHeight="1" x14ac:dyDescent="0.25">
      <c r="A38" s="407" t="s">
        <v>176</v>
      </c>
      <c r="B38" s="375" t="s">
        <v>178</v>
      </c>
      <c r="C38" s="1045" t="s">
        <v>584</v>
      </c>
      <c r="D38" s="1045"/>
      <c r="E38" s="1045"/>
      <c r="F38" s="1045"/>
      <c r="G38" s="1045"/>
      <c r="H38" s="1045"/>
      <c r="I38" s="1045"/>
      <c r="J38" s="769"/>
      <c r="K38" s="769"/>
      <c r="L38" s="420"/>
      <c r="M38" s="888"/>
    </row>
    <row r="39" spans="1:27" ht="71.25" customHeight="1" x14ac:dyDescent="0.25">
      <c r="A39" s="404" t="s">
        <v>176</v>
      </c>
      <c r="B39" s="404" t="s">
        <v>178</v>
      </c>
      <c r="C39" s="379" t="s">
        <v>176</v>
      </c>
      <c r="D39" s="410" t="s">
        <v>70</v>
      </c>
      <c r="E39" s="374" t="s">
        <v>2</v>
      </c>
      <c r="F39" s="371">
        <v>647</v>
      </c>
      <c r="G39" s="469">
        <v>361.3</v>
      </c>
      <c r="H39" s="751">
        <v>277.8</v>
      </c>
      <c r="I39" s="412" t="s">
        <v>144</v>
      </c>
      <c r="J39" s="369">
        <v>455</v>
      </c>
      <c r="K39" s="778">
        <v>492</v>
      </c>
      <c r="L39" s="32" t="s">
        <v>1126</v>
      </c>
      <c r="M39" s="888"/>
    </row>
    <row r="40" spans="1:27" ht="21" customHeight="1" x14ac:dyDescent="0.25">
      <c r="A40" s="407" t="s">
        <v>176</v>
      </c>
      <c r="B40" s="407" t="s">
        <v>178</v>
      </c>
      <c r="C40" s="1005" t="s">
        <v>168</v>
      </c>
      <c r="D40" s="1005"/>
      <c r="E40" s="1005"/>
      <c r="F40" s="417">
        <f>SUM(F39)</f>
        <v>647</v>
      </c>
      <c r="G40" s="131">
        <f>SUM(G39)</f>
        <v>361.3</v>
      </c>
      <c r="H40" s="417">
        <f>SUM(H39)</f>
        <v>277.8</v>
      </c>
      <c r="I40" s="406"/>
      <c r="J40" s="844"/>
      <c r="K40" s="844"/>
      <c r="L40" s="421"/>
      <c r="M40" s="888"/>
    </row>
    <row r="41" spans="1:27" ht="17.25" customHeight="1" x14ac:dyDescent="0.25">
      <c r="A41" s="383" t="s">
        <v>176</v>
      </c>
      <c r="B41" s="1042" t="s">
        <v>169</v>
      </c>
      <c r="C41" s="1042"/>
      <c r="D41" s="1042"/>
      <c r="E41" s="1042"/>
      <c r="F41" s="422">
        <f>+F40+F37+F29</f>
        <v>19789.199999999993</v>
      </c>
      <c r="G41" s="133">
        <f>+G40+G37+G29</f>
        <v>20991.7</v>
      </c>
      <c r="H41" s="422">
        <f>+H40+H37+H29</f>
        <v>18407.399999999998</v>
      </c>
      <c r="I41" s="423"/>
      <c r="J41" s="845"/>
      <c r="K41" s="845"/>
      <c r="L41" s="424"/>
      <c r="M41" s="888"/>
    </row>
    <row r="42" spans="1:27" ht="16.5" customHeight="1" x14ac:dyDescent="0.25">
      <c r="A42" s="383" t="s">
        <v>177</v>
      </c>
      <c r="B42" s="1060" t="s">
        <v>585</v>
      </c>
      <c r="C42" s="1060"/>
      <c r="D42" s="1060"/>
      <c r="E42" s="1060"/>
      <c r="F42" s="1060"/>
      <c r="G42" s="1060"/>
      <c r="H42" s="1060"/>
      <c r="I42" s="1060"/>
      <c r="J42" s="846"/>
      <c r="K42" s="846"/>
      <c r="L42" s="425"/>
      <c r="M42" s="888"/>
    </row>
    <row r="43" spans="1:27" ht="16.5" customHeight="1" x14ac:dyDescent="0.25">
      <c r="A43" s="383" t="s">
        <v>177</v>
      </c>
      <c r="B43" s="426" t="s">
        <v>176</v>
      </c>
      <c r="C43" s="1060" t="s">
        <v>586</v>
      </c>
      <c r="D43" s="1060"/>
      <c r="E43" s="1060"/>
      <c r="F43" s="1060"/>
      <c r="G43" s="1060"/>
      <c r="H43" s="1060"/>
      <c r="I43" s="1060"/>
      <c r="J43" s="846"/>
      <c r="K43" s="846"/>
      <c r="L43" s="425"/>
      <c r="M43" s="888"/>
    </row>
    <row r="44" spans="1:27" ht="20.25" customHeight="1" x14ac:dyDescent="0.25">
      <c r="A44" s="1037" t="s">
        <v>177</v>
      </c>
      <c r="B44" s="1053" t="s">
        <v>176</v>
      </c>
      <c r="C44" s="1053" t="s">
        <v>176</v>
      </c>
      <c r="D44" s="1006" t="s">
        <v>74</v>
      </c>
      <c r="E44" s="427" t="s">
        <v>2</v>
      </c>
      <c r="F44" s="168">
        <v>548</v>
      </c>
      <c r="G44" s="168">
        <v>653</v>
      </c>
      <c r="H44" s="168">
        <v>660.8</v>
      </c>
      <c r="I44" s="990" t="s">
        <v>148</v>
      </c>
      <c r="J44" s="1072">
        <v>660</v>
      </c>
      <c r="K44" s="1065">
        <v>660</v>
      </c>
      <c r="L44" s="1080" t="s">
        <v>1127</v>
      </c>
      <c r="M44" s="888"/>
    </row>
    <row r="45" spans="1:27" ht="23.25" customHeight="1" x14ac:dyDescent="0.25">
      <c r="A45" s="1037"/>
      <c r="B45" s="1053"/>
      <c r="C45" s="1053"/>
      <c r="D45" s="1006"/>
      <c r="E45" s="427" t="s">
        <v>15</v>
      </c>
      <c r="F45" s="168">
        <v>0</v>
      </c>
      <c r="G45" s="168">
        <v>24.5</v>
      </c>
      <c r="H45" s="168">
        <v>23.4</v>
      </c>
      <c r="I45" s="1071"/>
      <c r="J45" s="1073"/>
      <c r="K45" s="1079"/>
      <c r="L45" s="1081"/>
      <c r="M45" s="888"/>
    </row>
    <row r="46" spans="1:27" s="7" customFormat="1" ht="26.25" customHeight="1" x14ac:dyDescent="0.25">
      <c r="A46" s="1037"/>
      <c r="B46" s="1053"/>
      <c r="C46" s="1053"/>
      <c r="D46" s="1006"/>
      <c r="E46" s="427" t="s">
        <v>19</v>
      </c>
      <c r="F46" s="168">
        <v>31</v>
      </c>
      <c r="G46" s="168">
        <v>31.4</v>
      </c>
      <c r="H46" s="168">
        <v>30.9</v>
      </c>
      <c r="I46" s="1071"/>
      <c r="J46" s="1073"/>
      <c r="K46" s="1079"/>
      <c r="L46" s="1081"/>
      <c r="M46" s="888"/>
      <c r="U46" s="213"/>
      <c r="V46" s="213"/>
      <c r="W46" s="213"/>
      <c r="X46" s="213"/>
      <c r="Y46" s="213"/>
      <c r="Z46" s="213"/>
      <c r="AA46" s="213"/>
    </row>
    <row r="47" spans="1:27" ht="21" customHeight="1" x14ac:dyDescent="0.25">
      <c r="A47" s="1035" t="s">
        <v>177</v>
      </c>
      <c r="B47" s="1056" t="s">
        <v>176</v>
      </c>
      <c r="C47" s="1056" t="s">
        <v>177</v>
      </c>
      <c r="D47" s="1006" t="s">
        <v>75</v>
      </c>
      <c r="E47" s="428" t="s">
        <v>2</v>
      </c>
      <c r="F47" s="584">
        <v>215</v>
      </c>
      <c r="G47" s="584">
        <v>234.9</v>
      </c>
      <c r="H47" s="584">
        <v>239.3</v>
      </c>
      <c r="I47" s="1071"/>
      <c r="J47" s="1073"/>
      <c r="K47" s="1079"/>
      <c r="L47" s="836"/>
      <c r="M47" s="888"/>
    </row>
    <row r="48" spans="1:27" ht="21" customHeight="1" x14ac:dyDescent="0.25">
      <c r="A48" s="1035"/>
      <c r="B48" s="1056"/>
      <c r="C48" s="1056"/>
      <c r="D48" s="1006"/>
      <c r="E48" s="427" t="s">
        <v>15</v>
      </c>
      <c r="F48" s="168">
        <v>0</v>
      </c>
      <c r="G48" s="168">
        <v>10.7</v>
      </c>
      <c r="H48" s="168">
        <v>10.6</v>
      </c>
      <c r="I48" s="1071"/>
      <c r="J48" s="1073"/>
      <c r="K48" s="1079"/>
      <c r="L48" s="836"/>
      <c r="M48" s="888"/>
    </row>
    <row r="49" spans="1:27" ht="21" customHeight="1" x14ac:dyDescent="0.25">
      <c r="A49" s="1035"/>
      <c r="B49" s="1056"/>
      <c r="C49" s="1056"/>
      <c r="D49" s="1006"/>
      <c r="E49" s="428" t="s">
        <v>19</v>
      </c>
      <c r="F49" s="584">
        <v>256</v>
      </c>
      <c r="G49" s="584">
        <v>279</v>
      </c>
      <c r="H49" s="584">
        <v>250.2</v>
      </c>
      <c r="I49" s="1071"/>
      <c r="J49" s="1073"/>
      <c r="K49" s="1079"/>
      <c r="L49" s="836"/>
      <c r="M49" s="888"/>
    </row>
    <row r="50" spans="1:27" ht="21" customHeight="1" x14ac:dyDescent="0.25">
      <c r="A50" s="1035" t="s">
        <v>177</v>
      </c>
      <c r="B50" s="1056" t="s">
        <v>176</v>
      </c>
      <c r="C50" s="1056" t="s">
        <v>178</v>
      </c>
      <c r="D50" s="1006" t="s">
        <v>338</v>
      </c>
      <c r="E50" s="428" t="s">
        <v>2</v>
      </c>
      <c r="F50" s="168">
        <v>1023</v>
      </c>
      <c r="G50" s="168">
        <v>1024.5</v>
      </c>
      <c r="H50" s="168">
        <v>1015.7</v>
      </c>
      <c r="I50" s="1071"/>
      <c r="J50" s="1073"/>
      <c r="K50" s="1079"/>
      <c r="L50" s="836"/>
      <c r="M50" s="888"/>
    </row>
    <row r="51" spans="1:27" ht="21" customHeight="1" x14ac:dyDescent="0.25">
      <c r="A51" s="1035"/>
      <c r="B51" s="1056"/>
      <c r="C51" s="1056"/>
      <c r="D51" s="1006"/>
      <c r="E51" s="428" t="s">
        <v>15</v>
      </c>
      <c r="F51" s="168">
        <v>0</v>
      </c>
      <c r="G51" s="168">
        <v>28.5</v>
      </c>
      <c r="H51" s="168">
        <v>28.3</v>
      </c>
      <c r="I51" s="1071"/>
      <c r="J51" s="1073"/>
      <c r="K51" s="1079"/>
      <c r="L51" s="836"/>
      <c r="M51" s="888"/>
    </row>
    <row r="52" spans="1:27" ht="21" customHeight="1" x14ac:dyDescent="0.25">
      <c r="A52" s="1035"/>
      <c r="B52" s="1056"/>
      <c r="C52" s="1056"/>
      <c r="D52" s="1006"/>
      <c r="E52" s="428" t="s">
        <v>19</v>
      </c>
      <c r="F52" s="168">
        <v>22.5</v>
      </c>
      <c r="G52" s="168">
        <v>10.4</v>
      </c>
      <c r="H52" s="168">
        <v>6.8</v>
      </c>
      <c r="I52" s="1071"/>
      <c r="J52" s="1073"/>
      <c r="K52" s="1079"/>
      <c r="L52" s="836"/>
      <c r="M52" s="888"/>
    </row>
    <row r="53" spans="1:27" ht="21" customHeight="1" x14ac:dyDescent="0.25">
      <c r="A53" s="1037" t="s">
        <v>177</v>
      </c>
      <c r="B53" s="1053" t="s">
        <v>176</v>
      </c>
      <c r="C53" s="1053" t="s">
        <v>179</v>
      </c>
      <c r="D53" s="1006" t="s">
        <v>76</v>
      </c>
      <c r="E53" s="428" t="s">
        <v>2</v>
      </c>
      <c r="F53" s="168">
        <v>245</v>
      </c>
      <c r="G53" s="168">
        <v>230</v>
      </c>
      <c r="H53" s="168">
        <v>244.3</v>
      </c>
      <c r="I53" s="1071"/>
      <c r="J53" s="1073"/>
      <c r="K53" s="1079"/>
      <c r="L53" s="836"/>
      <c r="M53" s="888"/>
    </row>
    <row r="54" spans="1:27" ht="21" customHeight="1" x14ac:dyDescent="0.25">
      <c r="A54" s="1037"/>
      <c r="B54" s="1053"/>
      <c r="C54" s="1053"/>
      <c r="D54" s="1006"/>
      <c r="E54" s="428" t="s">
        <v>15</v>
      </c>
      <c r="F54" s="168">
        <v>0</v>
      </c>
      <c r="G54" s="168">
        <v>8</v>
      </c>
      <c r="H54" s="168">
        <v>8</v>
      </c>
      <c r="I54" s="1071"/>
      <c r="J54" s="1073"/>
      <c r="K54" s="1079"/>
      <c r="L54" s="836"/>
      <c r="M54" s="888"/>
    </row>
    <row r="55" spans="1:27" ht="21" customHeight="1" x14ac:dyDescent="0.25">
      <c r="A55" s="1037"/>
      <c r="B55" s="1053"/>
      <c r="C55" s="1053"/>
      <c r="D55" s="1006"/>
      <c r="E55" s="428" t="s">
        <v>19</v>
      </c>
      <c r="F55" s="168">
        <v>190</v>
      </c>
      <c r="G55" s="168">
        <v>186.8</v>
      </c>
      <c r="H55" s="168">
        <v>185.7</v>
      </c>
      <c r="I55" s="1071"/>
      <c r="J55" s="1073"/>
      <c r="K55" s="1079"/>
      <c r="L55" s="836"/>
      <c r="M55" s="888"/>
    </row>
    <row r="56" spans="1:27" ht="21" customHeight="1" x14ac:dyDescent="0.25">
      <c r="A56" s="1035" t="s">
        <v>177</v>
      </c>
      <c r="B56" s="1056" t="s">
        <v>176</v>
      </c>
      <c r="C56" s="1056" t="s">
        <v>180</v>
      </c>
      <c r="D56" s="1006" t="s">
        <v>77</v>
      </c>
      <c r="E56" s="428" t="s">
        <v>2</v>
      </c>
      <c r="F56" s="126">
        <v>280</v>
      </c>
      <c r="G56" s="126">
        <v>265.39999999999998</v>
      </c>
      <c r="H56" s="126">
        <v>282.10000000000002</v>
      </c>
      <c r="I56" s="1071"/>
      <c r="J56" s="1073"/>
      <c r="K56" s="1079"/>
      <c r="L56" s="836"/>
      <c r="M56" s="888"/>
    </row>
    <row r="57" spans="1:27" ht="21" customHeight="1" x14ac:dyDescent="0.25">
      <c r="A57" s="1035"/>
      <c r="B57" s="1056"/>
      <c r="C57" s="1056"/>
      <c r="D57" s="1006"/>
      <c r="E57" s="428" t="s">
        <v>15</v>
      </c>
      <c r="F57" s="126">
        <v>0</v>
      </c>
      <c r="G57" s="126">
        <v>7.4</v>
      </c>
      <c r="H57" s="126">
        <v>7.4</v>
      </c>
      <c r="I57" s="1071"/>
      <c r="J57" s="1073"/>
      <c r="K57" s="1079"/>
      <c r="L57" s="836"/>
      <c r="M57" s="888"/>
    </row>
    <row r="58" spans="1:27" ht="20.25" customHeight="1" x14ac:dyDescent="0.25">
      <c r="A58" s="1035"/>
      <c r="B58" s="1056"/>
      <c r="C58" s="1056"/>
      <c r="D58" s="1006"/>
      <c r="E58" s="428" t="s">
        <v>19</v>
      </c>
      <c r="F58" s="126">
        <v>173</v>
      </c>
      <c r="G58" s="126">
        <v>185</v>
      </c>
      <c r="H58" s="126">
        <v>175.9</v>
      </c>
      <c r="I58" s="1071"/>
      <c r="J58" s="1073"/>
      <c r="K58" s="1079"/>
      <c r="L58" s="836"/>
      <c r="M58" s="888"/>
    </row>
    <row r="59" spans="1:27" ht="28.5" customHeight="1" x14ac:dyDescent="0.25">
      <c r="A59" s="407" t="s">
        <v>177</v>
      </c>
      <c r="B59" s="429" t="s">
        <v>176</v>
      </c>
      <c r="C59" s="407" t="s">
        <v>181</v>
      </c>
      <c r="D59" s="413" t="s">
        <v>149</v>
      </c>
      <c r="E59" s="430" t="s">
        <v>2</v>
      </c>
      <c r="F59" s="585">
        <v>44</v>
      </c>
      <c r="G59" s="585">
        <v>44</v>
      </c>
      <c r="H59" s="585">
        <v>44</v>
      </c>
      <c r="I59" s="991"/>
      <c r="J59" s="1074"/>
      <c r="K59" s="1066"/>
      <c r="L59" s="837"/>
      <c r="M59" s="888"/>
    </row>
    <row r="60" spans="1:27" s="318" customFormat="1" ht="34.5" customHeight="1" x14ac:dyDescent="0.25">
      <c r="A60" s="1001" t="s">
        <v>177</v>
      </c>
      <c r="B60" s="1001" t="s">
        <v>176</v>
      </c>
      <c r="C60" s="1001" t="s">
        <v>182</v>
      </c>
      <c r="D60" s="1006" t="s">
        <v>449</v>
      </c>
      <c r="E60" s="431" t="s">
        <v>2</v>
      </c>
      <c r="F60" s="168">
        <v>1</v>
      </c>
      <c r="G60" s="168">
        <v>1</v>
      </c>
      <c r="H60" s="168">
        <v>1</v>
      </c>
      <c r="I60" s="1006" t="s">
        <v>291</v>
      </c>
      <c r="J60" s="1058">
        <v>30</v>
      </c>
      <c r="K60" s="1058">
        <v>30</v>
      </c>
      <c r="L60" s="934" t="s">
        <v>1190</v>
      </c>
      <c r="M60" s="888"/>
      <c r="U60" s="319"/>
      <c r="V60" s="319"/>
      <c r="W60" s="319"/>
      <c r="X60" s="319"/>
      <c r="Y60" s="319"/>
      <c r="Z60" s="319"/>
      <c r="AA60" s="319"/>
    </row>
    <row r="61" spans="1:27" s="318" customFormat="1" ht="29.25" customHeight="1" x14ac:dyDescent="0.25">
      <c r="A61" s="1001"/>
      <c r="B61" s="1001"/>
      <c r="C61" s="1001"/>
      <c r="D61" s="1006"/>
      <c r="E61" s="431" t="s">
        <v>4</v>
      </c>
      <c r="F61" s="168">
        <v>110</v>
      </c>
      <c r="G61" s="168">
        <v>110</v>
      </c>
      <c r="H61" s="168">
        <v>102</v>
      </c>
      <c r="I61" s="1006"/>
      <c r="J61" s="1059"/>
      <c r="K61" s="1059"/>
      <c r="L61" s="936"/>
      <c r="M61" s="888"/>
      <c r="U61" s="319"/>
      <c r="V61" s="319"/>
      <c r="W61" s="319"/>
      <c r="X61" s="319"/>
      <c r="Y61" s="319"/>
      <c r="Z61" s="319"/>
      <c r="AA61" s="319"/>
    </row>
    <row r="62" spans="1:27" s="318" customFormat="1" ht="61.5" customHeight="1" x14ac:dyDescent="0.25">
      <c r="A62" s="379" t="s">
        <v>177</v>
      </c>
      <c r="B62" s="379" t="s">
        <v>176</v>
      </c>
      <c r="C62" s="379" t="s">
        <v>183</v>
      </c>
      <c r="D62" s="413" t="s">
        <v>448</v>
      </c>
      <c r="E62" s="431" t="s">
        <v>4</v>
      </c>
      <c r="F62" s="168">
        <v>90</v>
      </c>
      <c r="G62" s="168">
        <v>108.3</v>
      </c>
      <c r="H62" s="168">
        <v>107.4</v>
      </c>
      <c r="I62" s="381" t="s">
        <v>345</v>
      </c>
      <c r="J62" s="369">
        <v>150</v>
      </c>
      <c r="K62" s="778">
        <v>240</v>
      </c>
      <c r="L62" s="739" t="s">
        <v>1129</v>
      </c>
      <c r="M62" s="888"/>
      <c r="U62" s="319"/>
      <c r="V62" s="319"/>
      <c r="W62" s="319"/>
      <c r="X62" s="319"/>
      <c r="Y62" s="319"/>
      <c r="Z62" s="319"/>
      <c r="AA62" s="319"/>
    </row>
    <row r="63" spans="1:27" s="318" customFormat="1" ht="23.25" customHeight="1" x14ac:dyDescent="0.25">
      <c r="A63" s="1001" t="s">
        <v>177</v>
      </c>
      <c r="B63" s="988" t="s">
        <v>176</v>
      </c>
      <c r="C63" s="1001" t="s">
        <v>184</v>
      </c>
      <c r="D63" s="1006" t="s">
        <v>804</v>
      </c>
      <c r="E63" s="431" t="s">
        <v>15</v>
      </c>
      <c r="F63" s="168">
        <v>36</v>
      </c>
      <c r="G63" s="168">
        <v>45.6</v>
      </c>
      <c r="H63" s="168">
        <v>38.799999999999997</v>
      </c>
      <c r="I63" s="1006" t="s">
        <v>373</v>
      </c>
      <c r="J63" s="1058">
        <v>7</v>
      </c>
      <c r="K63" s="776">
        <v>6</v>
      </c>
      <c r="L63" s="934" t="s">
        <v>1130</v>
      </c>
      <c r="M63" s="888"/>
      <c r="U63" s="319"/>
      <c r="V63" s="319"/>
      <c r="W63" s="319"/>
      <c r="X63" s="319"/>
      <c r="Y63" s="319"/>
      <c r="Z63" s="319"/>
      <c r="AA63" s="319"/>
    </row>
    <row r="64" spans="1:27" s="318" customFormat="1" ht="23.25" customHeight="1" x14ac:dyDescent="0.25">
      <c r="A64" s="1001"/>
      <c r="B64" s="989"/>
      <c r="C64" s="1001"/>
      <c r="D64" s="1006"/>
      <c r="E64" s="431" t="s">
        <v>2</v>
      </c>
      <c r="F64" s="168">
        <v>10</v>
      </c>
      <c r="G64" s="168">
        <v>10</v>
      </c>
      <c r="H64" s="168">
        <v>1.8</v>
      </c>
      <c r="I64" s="1006"/>
      <c r="J64" s="1059"/>
      <c r="K64" s="777"/>
      <c r="L64" s="936"/>
      <c r="M64" s="888"/>
      <c r="U64" s="319"/>
      <c r="V64" s="319"/>
      <c r="W64" s="319"/>
      <c r="X64" s="319"/>
      <c r="Y64" s="319"/>
      <c r="Z64" s="319"/>
      <c r="AA64" s="319"/>
    </row>
    <row r="65" spans="1:27" s="318" customFormat="1" ht="36.75" customHeight="1" x14ac:dyDescent="0.25">
      <c r="A65" s="988" t="s">
        <v>177</v>
      </c>
      <c r="B65" s="988" t="s">
        <v>176</v>
      </c>
      <c r="C65" s="988" t="s">
        <v>185</v>
      </c>
      <c r="D65" s="990" t="s">
        <v>587</v>
      </c>
      <c r="E65" s="431" t="s">
        <v>2</v>
      </c>
      <c r="F65" s="168">
        <v>45.5</v>
      </c>
      <c r="G65" s="168">
        <v>53.5</v>
      </c>
      <c r="H65" s="168">
        <v>52.1</v>
      </c>
      <c r="I65" s="990" t="s">
        <v>752</v>
      </c>
      <c r="J65" s="1058" t="s">
        <v>753</v>
      </c>
      <c r="K65" s="1058" t="s">
        <v>1128</v>
      </c>
      <c r="L65" s="990" t="s">
        <v>1131</v>
      </c>
      <c r="M65" s="888"/>
      <c r="U65" s="319"/>
      <c r="V65" s="319"/>
      <c r="W65" s="319"/>
      <c r="X65" s="319"/>
      <c r="Y65" s="319"/>
      <c r="Z65" s="319"/>
      <c r="AA65" s="319"/>
    </row>
    <row r="66" spans="1:27" s="318" customFormat="1" ht="41.25" customHeight="1" x14ac:dyDescent="0.25">
      <c r="A66" s="1082"/>
      <c r="B66" s="1082"/>
      <c r="C66" s="1082"/>
      <c r="D66" s="1071"/>
      <c r="E66" s="431" t="s">
        <v>5</v>
      </c>
      <c r="F66" s="168">
        <v>108</v>
      </c>
      <c r="G66" s="168">
        <v>0</v>
      </c>
      <c r="H66" s="168">
        <v>0</v>
      </c>
      <c r="I66" s="1071"/>
      <c r="J66" s="1070"/>
      <c r="K66" s="1070"/>
      <c r="L66" s="1071"/>
      <c r="M66" s="888"/>
      <c r="U66" s="319"/>
      <c r="V66" s="319"/>
      <c r="W66" s="319"/>
      <c r="X66" s="319"/>
      <c r="Y66" s="319"/>
      <c r="Z66" s="319"/>
      <c r="AA66" s="319"/>
    </row>
    <row r="67" spans="1:27" s="318" customFormat="1" ht="36" customHeight="1" x14ac:dyDescent="0.25">
      <c r="A67" s="989"/>
      <c r="B67" s="989"/>
      <c r="C67" s="989"/>
      <c r="D67" s="991"/>
      <c r="E67" s="431" t="s">
        <v>15</v>
      </c>
      <c r="F67" s="168">
        <v>0</v>
      </c>
      <c r="G67" s="168">
        <v>122.5</v>
      </c>
      <c r="H67" s="168">
        <v>121.1</v>
      </c>
      <c r="I67" s="991"/>
      <c r="J67" s="1059"/>
      <c r="K67" s="1059"/>
      <c r="L67" s="991"/>
      <c r="M67" s="888"/>
      <c r="U67" s="319"/>
      <c r="V67" s="319"/>
      <c r="W67" s="319"/>
      <c r="X67" s="319"/>
      <c r="Y67" s="319"/>
      <c r="Z67" s="319"/>
      <c r="AA67" s="319"/>
    </row>
    <row r="68" spans="1:27" s="318" customFormat="1" ht="23.25" customHeight="1" x14ac:dyDescent="0.25">
      <c r="A68" s="420" t="s">
        <v>177</v>
      </c>
      <c r="B68" s="420" t="s">
        <v>176</v>
      </c>
      <c r="C68" s="1052" t="s">
        <v>168</v>
      </c>
      <c r="D68" s="1052"/>
      <c r="E68" s="1052"/>
      <c r="F68" s="417">
        <f>SUM(F44:F67)</f>
        <v>3428</v>
      </c>
      <c r="G68" s="131">
        <f>SUM(G44:G67)</f>
        <v>3674.4000000000005</v>
      </c>
      <c r="H68" s="417">
        <f>SUM(H44:H67)</f>
        <v>3637.6000000000004</v>
      </c>
      <c r="I68" s="413"/>
      <c r="J68" s="369"/>
      <c r="K68" s="369"/>
      <c r="L68" s="413"/>
      <c r="M68" s="888"/>
      <c r="U68" s="319"/>
      <c r="V68" s="319"/>
      <c r="W68" s="319"/>
      <c r="X68" s="319"/>
      <c r="Y68" s="319"/>
      <c r="Z68" s="319"/>
      <c r="AA68" s="319"/>
    </row>
    <row r="69" spans="1:27" ht="16.5" customHeight="1" x14ac:dyDescent="0.25">
      <c r="A69" s="383" t="s">
        <v>177</v>
      </c>
      <c r="B69" s="1042" t="s">
        <v>126</v>
      </c>
      <c r="C69" s="1042"/>
      <c r="D69" s="1042"/>
      <c r="E69" s="1042"/>
      <c r="F69" s="432">
        <f>+F68</f>
        <v>3428</v>
      </c>
      <c r="G69" s="195">
        <f>+G68</f>
        <v>3674.4000000000005</v>
      </c>
      <c r="H69" s="432">
        <f>+H68</f>
        <v>3637.6000000000004</v>
      </c>
      <c r="I69" s="385"/>
      <c r="J69" s="388"/>
      <c r="K69" s="388"/>
      <c r="L69" s="433"/>
      <c r="M69" s="888"/>
    </row>
    <row r="70" spans="1:27" ht="18.75" customHeight="1" x14ac:dyDescent="0.25">
      <c r="A70" s="383" t="s">
        <v>178</v>
      </c>
      <c r="B70" s="1076" t="s">
        <v>590</v>
      </c>
      <c r="C70" s="1077"/>
      <c r="D70" s="1077"/>
      <c r="E70" s="1077"/>
      <c r="F70" s="1077"/>
      <c r="G70" s="1077"/>
      <c r="H70" s="1077"/>
      <c r="I70" s="1078"/>
      <c r="J70" s="847"/>
      <c r="K70" s="847"/>
      <c r="L70" s="385"/>
      <c r="M70" s="888"/>
    </row>
    <row r="71" spans="1:27" ht="21.75" customHeight="1" x14ac:dyDescent="0.25">
      <c r="A71" s="383" t="s">
        <v>178</v>
      </c>
      <c r="B71" s="367" t="s">
        <v>176</v>
      </c>
      <c r="C71" s="1076" t="s">
        <v>210</v>
      </c>
      <c r="D71" s="1077"/>
      <c r="E71" s="1077"/>
      <c r="F71" s="1077"/>
      <c r="G71" s="1077"/>
      <c r="H71" s="1077"/>
      <c r="I71" s="1078"/>
      <c r="J71" s="847"/>
      <c r="K71" s="847"/>
      <c r="L71" s="385"/>
      <c r="M71" s="888"/>
    </row>
    <row r="72" spans="1:27" ht="18.75" customHeight="1" x14ac:dyDescent="0.25">
      <c r="A72" s="1001" t="s">
        <v>178</v>
      </c>
      <c r="B72" s="1001" t="s">
        <v>176</v>
      </c>
      <c r="C72" s="1001" t="s">
        <v>176</v>
      </c>
      <c r="D72" s="1006" t="s">
        <v>263</v>
      </c>
      <c r="E72" s="381" t="s">
        <v>2</v>
      </c>
      <c r="F72" s="168">
        <v>40</v>
      </c>
      <c r="G72" s="168">
        <v>40</v>
      </c>
      <c r="H72" s="754">
        <v>31.1</v>
      </c>
      <c r="I72" s="1006" t="s">
        <v>264</v>
      </c>
      <c r="J72" s="1058">
        <v>4</v>
      </c>
      <c r="K72" s="1065">
        <v>6</v>
      </c>
      <c r="L72" s="933" t="s">
        <v>1187</v>
      </c>
      <c r="M72" s="888"/>
    </row>
    <row r="73" spans="1:27" ht="19.5" customHeight="1" x14ac:dyDescent="0.25">
      <c r="A73" s="1001"/>
      <c r="B73" s="1001"/>
      <c r="C73" s="1001"/>
      <c r="D73" s="1006"/>
      <c r="E73" s="381" t="s">
        <v>4</v>
      </c>
      <c r="F73" s="168">
        <v>130</v>
      </c>
      <c r="G73" s="168">
        <v>130</v>
      </c>
      <c r="H73" s="754">
        <v>115.3</v>
      </c>
      <c r="I73" s="1006"/>
      <c r="J73" s="1059"/>
      <c r="K73" s="1066"/>
      <c r="L73" s="1067"/>
      <c r="M73" s="888"/>
    </row>
    <row r="74" spans="1:27" ht="84.75" customHeight="1" x14ac:dyDescent="0.25">
      <c r="A74" s="404" t="s">
        <v>178</v>
      </c>
      <c r="B74" s="404" t="s">
        <v>176</v>
      </c>
      <c r="C74" s="404" t="s">
        <v>177</v>
      </c>
      <c r="D74" s="381" t="s">
        <v>195</v>
      </c>
      <c r="E74" s="381" t="s">
        <v>2</v>
      </c>
      <c r="F74" s="168">
        <v>190</v>
      </c>
      <c r="G74" s="168">
        <v>0</v>
      </c>
      <c r="H74" s="168">
        <v>0</v>
      </c>
      <c r="I74" s="381" t="s">
        <v>241</v>
      </c>
      <c r="J74" s="369"/>
      <c r="K74" s="838"/>
      <c r="L74" s="911" t="s">
        <v>1199</v>
      </c>
      <c r="M74" s="888"/>
    </row>
    <row r="75" spans="1:27" ht="60" customHeight="1" x14ac:dyDescent="0.25">
      <c r="A75" s="404" t="s">
        <v>178</v>
      </c>
      <c r="B75" s="404" t="s">
        <v>176</v>
      </c>
      <c r="C75" s="379" t="s">
        <v>178</v>
      </c>
      <c r="D75" s="381" t="s">
        <v>340</v>
      </c>
      <c r="E75" s="381" t="s">
        <v>2</v>
      </c>
      <c r="F75" s="168">
        <v>100</v>
      </c>
      <c r="G75" s="168">
        <v>90</v>
      </c>
      <c r="H75" s="168">
        <v>90</v>
      </c>
      <c r="I75" s="381" t="s">
        <v>588</v>
      </c>
      <c r="J75" s="369">
        <v>100</v>
      </c>
      <c r="K75" s="778">
        <v>100</v>
      </c>
      <c r="L75" s="739" t="s">
        <v>1135</v>
      </c>
      <c r="M75" s="888"/>
    </row>
    <row r="76" spans="1:27" ht="67.5" customHeight="1" x14ac:dyDescent="0.25">
      <c r="A76" s="404" t="s">
        <v>178</v>
      </c>
      <c r="B76" s="404" t="s">
        <v>176</v>
      </c>
      <c r="C76" s="379" t="s">
        <v>179</v>
      </c>
      <c r="D76" s="381" t="s">
        <v>629</v>
      </c>
      <c r="E76" s="381" t="s">
        <v>2</v>
      </c>
      <c r="F76" s="168">
        <v>30</v>
      </c>
      <c r="G76" s="168">
        <v>42</v>
      </c>
      <c r="H76" s="168">
        <v>41.2</v>
      </c>
      <c r="I76" s="381" t="s">
        <v>261</v>
      </c>
      <c r="J76" s="369">
        <v>6</v>
      </c>
      <c r="K76" s="778">
        <v>5</v>
      </c>
      <c r="L76" s="739" t="s">
        <v>1134</v>
      </c>
      <c r="M76" s="888"/>
    </row>
    <row r="77" spans="1:27" ht="27" customHeight="1" x14ac:dyDescent="0.25">
      <c r="A77" s="1083" t="s">
        <v>178</v>
      </c>
      <c r="B77" s="1083" t="s">
        <v>176</v>
      </c>
      <c r="C77" s="988" t="s">
        <v>180</v>
      </c>
      <c r="D77" s="990" t="s">
        <v>397</v>
      </c>
      <c r="E77" s="381" t="s">
        <v>4</v>
      </c>
      <c r="F77" s="168">
        <v>26</v>
      </c>
      <c r="G77" s="168">
        <v>97</v>
      </c>
      <c r="H77" s="754">
        <v>54.6</v>
      </c>
      <c r="I77" s="990" t="s">
        <v>418</v>
      </c>
      <c r="J77" s="1063" t="s">
        <v>450</v>
      </c>
      <c r="K77" s="951" t="s">
        <v>450</v>
      </c>
      <c r="L77" s="934" t="s">
        <v>1133</v>
      </c>
      <c r="M77" s="888"/>
    </row>
    <row r="78" spans="1:27" ht="23.25" customHeight="1" x14ac:dyDescent="0.25">
      <c r="A78" s="1084"/>
      <c r="B78" s="1084"/>
      <c r="C78" s="989"/>
      <c r="D78" s="991"/>
      <c r="E78" s="381" t="s">
        <v>2</v>
      </c>
      <c r="F78" s="168">
        <v>10</v>
      </c>
      <c r="G78" s="168">
        <v>19.399999999999999</v>
      </c>
      <c r="H78" s="754">
        <v>-8</v>
      </c>
      <c r="I78" s="991"/>
      <c r="J78" s="1064"/>
      <c r="K78" s="953"/>
      <c r="L78" s="936"/>
      <c r="M78" s="888"/>
    </row>
    <row r="79" spans="1:27" ht="31.5" customHeight="1" x14ac:dyDescent="0.25">
      <c r="A79" s="404" t="s">
        <v>178</v>
      </c>
      <c r="B79" s="404" t="s">
        <v>176</v>
      </c>
      <c r="C79" s="379" t="s">
        <v>181</v>
      </c>
      <c r="D79" s="381" t="s">
        <v>681</v>
      </c>
      <c r="E79" s="381" t="s">
        <v>2</v>
      </c>
      <c r="F79" s="168">
        <v>5</v>
      </c>
      <c r="G79" s="168">
        <v>0</v>
      </c>
      <c r="H79" s="168">
        <v>0</v>
      </c>
      <c r="I79" s="381" t="s">
        <v>589</v>
      </c>
      <c r="J79" s="762"/>
      <c r="K79" s="738"/>
      <c r="L79" s="861" t="s">
        <v>1132</v>
      </c>
      <c r="M79" s="888"/>
    </row>
    <row r="80" spans="1:27" ht="18.75" customHeight="1" x14ac:dyDescent="0.25">
      <c r="A80" s="383" t="s">
        <v>178</v>
      </c>
      <c r="B80" s="383" t="s">
        <v>176</v>
      </c>
      <c r="C80" s="1005" t="s">
        <v>168</v>
      </c>
      <c r="D80" s="1005"/>
      <c r="E80" s="1005"/>
      <c r="F80" s="417">
        <f>SUM(F72:F79)</f>
        <v>531</v>
      </c>
      <c r="G80" s="131">
        <f>SUM(G72:G79)</f>
        <v>418.4</v>
      </c>
      <c r="H80" s="417">
        <f>SUM(H72:H79)</f>
        <v>324.20000000000005</v>
      </c>
      <c r="I80" s="378"/>
      <c r="J80" s="847"/>
      <c r="K80" s="847"/>
      <c r="L80" s="385"/>
      <c r="M80" s="888"/>
    </row>
    <row r="81" spans="1:13" ht="18.75" customHeight="1" x14ac:dyDescent="0.25">
      <c r="A81" s="383" t="s">
        <v>178</v>
      </c>
      <c r="B81" s="1042" t="s">
        <v>126</v>
      </c>
      <c r="C81" s="1042"/>
      <c r="D81" s="1042"/>
      <c r="E81" s="1042"/>
      <c r="F81" s="432">
        <f>+F80</f>
        <v>531</v>
      </c>
      <c r="G81" s="195">
        <f>+G80</f>
        <v>418.4</v>
      </c>
      <c r="H81" s="432">
        <f>+H80</f>
        <v>324.20000000000005</v>
      </c>
      <c r="I81" s="386"/>
      <c r="J81" s="386"/>
      <c r="K81" s="386"/>
      <c r="L81" s="371"/>
      <c r="M81" s="888"/>
    </row>
    <row r="82" spans="1:13" ht="19.5" customHeight="1" x14ac:dyDescent="0.25">
      <c r="A82" s="1085" t="s">
        <v>170</v>
      </c>
      <c r="B82" s="1085"/>
      <c r="C82" s="1085"/>
      <c r="D82" s="1085"/>
      <c r="E82" s="1085"/>
      <c r="F82" s="434">
        <f>+F81+F69+F41</f>
        <v>23748.199999999993</v>
      </c>
      <c r="G82" s="476">
        <f>+G81+G69+G41</f>
        <v>25084.5</v>
      </c>
      <c r="H82" s="434">
        <f>+H81+H69+H41</f>
        <v>22369.199999999997</v>
      </c>
      <c r="I82" s="882"/>
      <c r="J82" s="848"/>
      <c r="K82" s="848"/>
      <c r="L82" s="435"/>
    </row>
    <row r="83" spans="1:13" ht="14.25" customHeight="1" x14ac:dyDescent="0.25">
      <c r="A83" s="1052" t="s">
        <v>191</v>
      </c>
      <c r="B83" s="1052"/>
      <c r="C83" s="1052"/>
      <c r="D83" s="1052"/>
      <c r="E83" s="1052"/>
      <c r="F83" s="919">
        <f>+F82-F84-F91</f>
        <v>0</v>
      </c>
      <c r="G83" s="919">
        <f>+G82-G84-G91</f>
        <v>0</v>
      </c>
      <c r="H83" s="919">
        <f>+H82-H84-H91</f>
        <v>0</v>
      </c>
      <c r="I83" s="882"/>
      <c r="J83" s="848"/>
      <c r="K83" s="848"/>
      <c r="L83" s="435"/>
    </row>
    <row r="84" spans="1:13" ht="17.25" customHeight="1" x14ac:dyDescent="0.25">
      <c r="A84" s="1055" t="s">
        <v>17</v>
      </c>
      <c r="B84" s="1055"/>
      <c r="C84" s="1055"/>
      <c r="D84" s="1055"/>
      <c r="E84" s="1055"/>
      <c r="F84" s="392">
        <f>SUM(F85:F90)</f>
        <v>9960.4</v>
      </c>
      <c r="G84" s="84">
        <f>SUM(G85:G90)</f>
        <v>10485.8</v>
      </c>
      <c r="H84" s="392">
        <f>SUM(H85:H90)</f>
        <v>9906.1</v>
      </c>
      <c r="I84" s="882"/>
      <c r="J84" s="848"/>
      <c r="K84" s="848"/>
      <c r="L84" s="435"/>
    </row>
    <row r="85" spans="1:13" ht="12.75" customHeight="1" x14ac:dyDescent="0.25">
      <c r="A85" s="1054" t="s">
        <v>854</v>
      </c>
      <c r="B85" s="1054"/>
      <c r="C85" s="1054"/>
      <c r="D85" s="1054"/>
      <c r="E85" s="1054"/>
      <c r="F85" s="393">
        <f>+F79+F76+F75+F74+F72+F65+F64+F60+F59+F56+F53+F50+F47+F44+F39+F36+F34+F33+F32+F31+F23+F19+F18+F12+F78+F35</f>
        <v>7052.9</v>
      </c>
      <c r="G85" s="178">
        <f>+G79+G76+G75+G74+G72+G65+G64+G60+G59+G56+G53+G50+G47+G44+G39+G36+G34+G33+G32+G31+G23+G19+G18+G12+G78+G35</f>
        <v>6836.9</v>
      </c>
      <c r="H85" s="393">
        <f>+H79+H76+H75+H74+H72+H65+H64+H60+H59+H56+H53+H50+H47+H44+H39+H36+H34+H33+H32+H31+H23+H19+H18+H12+H78+H35</f>
        <v>6395.3</v>
      </c>
      <c r="I85" s="882"/>
      <c r="J85" s="848"/>
      <c r="K85" s="848"/>
      <c r="L85" s="435"/>
    </row>
    <row r="86" spans="1:13" ht="15" customHeight="1" x14ac:dyDescent="0.25">
      <c r="A86" s="1054" t="s">
        <v>855</v>
      </c>
      <c r="B86" s="1054"/>
      <c r="C86" s="1054"/>
      <c r="D86" s="1054"/>
      <c r="E86" s="1054"/>
      <c r="F86" s="393">
        <f>+F63+F27+F17+F16+F14+F11+F57+F54+F51+F48+F45+F28+F67</f>
        <v>2234.5</v>
      </c>
      <c r="G86" s="178">
        <f>+G63+G27+G17+G16+G14+G11+G57+G54+G51+G48+G45+G28+G67</f>
        <v>2955.7999999999997</v>
      </c>
      <c r="H86" s="393">
        <f>+H63+H27+H17+H16+H14+H11+H57+H54+H51+H48+H45+H28+H67</f>
        <v>2860.8</v>
      </c>
      <c r="I86" s="882"/>
      <c r="J86" s="848"/>
      <c r="K86" s="848"/>
      <c r="L86" s="435"/>
    </row>
    <row r="87" spans="1:13" ht="12.75" customHeight="1" x14ac:dyDescent="0.25">
      <c r="A87" s="1054" t="s">
        <v>856</v>
      </c>
      <c r="B87" s="1054"/>
      <c r="C87" s="1054"/>
      <c r="D87" s="1054"/>
      <c r="E87" s="1054"/>
      <c r="F87" s="393"/>
      <c r="G87" s="178"/>
      <c r="H87" s="393"/>
      <c r="I87" s="882"/>
      <c r="J87" s="848"/>
      <c r="K87" s="848"/>
      <c r="L87" s="435"/>
    </row>
    <row r="88" spans="1:13" ht="12.75" customHeight="1" x14ac:dyDescent="0.25">
      <c r="A88" s="1054" t="s">
        <v>857</v>
      </c>
      <c r="B88" s="1054"/>
      <c r="C88" s="1054"/>
      <c r="D88" s="1054"/>
      <c r="E88" s="1054"/>
      <c r="F88" s="393">
        <f>+F58+F55+F52+F49+F46+F13</f>
        <v>673</v>
      </c>
      <c r="G88" s="178">
        <f>+G58+G55+G52+G49+G46+G13</f>
        <v>693.1</v>
      </c>
      <c r="H88" s="393">
        <f>+H58+H55+H52+H49+H46+H13</f>
        <v>650</v>
      </c>
      <c r="I88" s="882"/>
      <c r="J88" s="848"/>
      <c r="K88" s="848"/>
      <c r="L88" s="435"/>
    </row>
    <row r="89" spans="1:13" ht="12.75" customHeight="1" x14ac:dyDescent="0.25">
      <c r="A89" s="1054" t="s">
        <v>858</v>
      </c>
      <c r="B89" s="1054"/>
      <c r="C89" s="1054"/>
      <c r="D89" s="1054"/>
      <c r="E89" s="1054"/>
      <c r="F89" s="393"/>
      <c r="G89" s="178"/>
      <c r="H89" s="393"/>
      <c r="I89" s="882"/>
      <c r="J89" s="848"/>
      <c r="K89" s="848"/>
      <c r="L89" s="435"/>
    </row>
    <row r="90" spans="1:13" ht="12.75" customHeight="1" x14ac:dyDescent="0.25">
      <c r="A90" s="1054" t="s">
        <v>859</v>
      </c>
      <c r="B90" s="1054"/>
      <c r="C90" s="1054"/>
      <c r="D90" s="1054"/>
      <c r="E90" s="1054"/>
      <c r="F90" s="393"/>
      <c r="G90" s="178"/>
      <c r="H90" s="393"/>
      <c r="I90" s="882"/>
      <c r="J90" s="848"/>
      <c r="K90" s="848"/>
      <c r="L90" s="435"/>
    </row>
    <row r="91" spans="1:13" ht="15.75" customHeight="1" x14ac:dyDescent="0.25">
      <c r="A91" s="1086" t="s">
        <v>16</v>
      </c>
      <c r="B91" s="1086"/>
      <c r="C91" s="1086"/>
      <c r="D91" s="1086"/>
      <c r="E91" s="1086"/>
      <c r="F91" s="436">
        <f>SUM(F92:F95)</f>
        <v>13787.8</v>
      </c>
      <c r="G91" s="477">
        <f>SUM(G92:G95)</f>
        <v>14598.699999999999</v>
      </c>
      <c r="H91" s="436">
        <f>SUM(H92:H95)</f>
        <v>12463.1</v>
      </c>
      <c r="I91" s="882"/>
      <c r="J91" s="848"/>
      <c r="K91" s="848"/>
      <c r="L91" s="435"/>
    </row>
    <row r="92" spans="1:13" ht="12.75" customHeight="1" x14ac:dyDescent="0.25">
      <c r="A92" s="1054" t="s">
        <v>860</v>
      </c>
      <c r="B92" s="1054"/>
      <c r="C92" s="1054"/>
      <c r="D92" s="1054"/>
      <c r="E92" s="1054"/>
      <c r="F92" s="393">
        <f>+F77+F73+F62+F61</f>
        <v>356</v>
      </c>
      <c r="G92" s="178">
        <f>+G77+G73+G62+G61</f>
        <v>445.3</v>
      </c>
      <c r="H92" s="393">
        <f>+H77+H73+H62+H61</f>
        <v>379.3</v>
      </c>
      <c r="I92" s="882"/>
      <c r="J92" s="848"/>
      <c r="K92" s="848"/>
      <c r="L92" s="435"/>
    </row>
    <row r="93" spans="1:13" ht="12.75" customHeight="1" x14ac:dyDescent="0.25">
      <c r="A93" s="1054" t="s">
        <v>861</v>
      </c>
      <c r="B93" s="1054"/>
      <c r="C93" s="1054"/>
      <c r="D93" s="1054"/>
      <c r="E93" s="1054"/>
      <c r="F93" s="393">
        <f>+F66+F26+F25+F24+F22+F21+F20</f>
        <v>13431.8</v>
      </c>
      <c r="G93" s="178">
        <f>+G66+G26+G25+G24+G22+G21+G20</f>
        <v>14153.4</v>
      </c>
      <c r="H93" s="393">
        <f>+H66+H26+H25+H24+H22+H21+H20</f>
        <v>12083.800000000001</v>
      </c>
      <c r="I93" s="882"/>
      <c r="J93" s="848"/>
      <c r="K93" s="848"/>
      <c r="L93" s="435"/>
    </row>
    <row r="94" spans="1:13" ht="12.75" customHeight="1" x14ac:dyDescent="0.25">
      <c r="A94" s="1054" t="s">
        <v>862</v>
      </c>
      <c r="B94" s="1054"/>
      <c r="C94" s="1054"/>
      <c r="D94" s="1054"/>
      <c r="E94" s="1054"/>
      <c r="F94" s="393"/>
      <c r="G94" s="178"/>
      <c r="H94" s="393"/>
      <c r="I94" s="882"/>
      <c r="J94" s="848"/>
      <c r="K94" s="848"/>
      <c r="L94" s="435"/>
    </row>
    <row r="95" spans="1:13" ht="12.75" customHeight="1" x14ac:dyDescent="0.25">
      <c r="A95" s="1054" t="s">
        <v>863</v>
      </c>
      <c r="B95" s="1054"/>
      <c r="C95" s="1054"/>
      <c r="D95" s="1054"/>
      <c r="E95" s="1054"/>
      <c r="F95" s="393"/>
      <c r="G95" s="507"/>
      <c r="H95" s="393"/>
      <c r="I95" s="882"/>
      <c r="J95" s="848"/>
      <c r="K95" s="848"/>
      <c r="L95" s="435"/>
    </row>
    <row r="96" spans="1:13" s="132" customFormat="1" ht="15.75" customHeight="1" x14ac:dyDescent="0.25">
      <c r="A96" s="1026" t="s">
        <v>816</v>
      </c>
      <c r="B96" s="1026"/>
      <c r="C96" s="1026"/>
      <c r="D96" s="1026"/>
      <c r="E96" s="1026"/>
      <c r="F96" s="1026"/>
      <c r="G96" s="1026"/>
      <c r="H96" s="1026"/>
      <c r="I96" s="365"/>
      <c r="J96" s="577"/>
      <c r="K96" s="578"/>
      <c r="L96" s="546"/>
      <c r="M96" s="885"/>
    </row>
    <row r="97" spans="1:13" s="132" customFormat="1" ht="20.25" customHeight="1" x14ac:dyDescent="0.25">
      <c r="A97" s="941" t="s">
        <v>869</v>
      </c>
      <c r="B97" s="941"/>
      <c r="C97" s="941"/>
      <c r="D97" s="941"/>
      <c r="E97" s="941"/>
      <c r="F97" s="941"/>
      <c r="G97" s="941"/>
      <c r="H97" s="941"/>
      <c r="J97" s="579"/>
      <c r="K97" s="578"/>
      <c r="L97" s="546"/>
      <c r="M97" s="885"/>
    </row>
    <row r="117" spans="7:7" x14ac:dyDescent="0.25">
      <c r="G117" s="505"/>
    </row>
  </sheetData>
  <mergeCells count="144">
    <mergeCell ref="A96:H96"/>
    <mergeCell ref="D65:D67"/>
    <mergeCell ref="C65:C67"/>
    <mergeCell ref="B65:B67"/>
    <mergeCell ref="A65:A67"/>
    <mergeCell ref="C71:I71"/>
    <mergeCell ref="I65:I67"/>
    <mergeCell ref="I77:I78"/>
    <mergeCell ref="A83:E83"/>
    <mergeCell ref="A77:A78"/>
    <mergeCell ref="B77:B78"/>
    <mergeCell ref="C77:C78"/>
    <mergeCell ref="A82:E82"/>
    <mergeCell ref="A90:E90"/>
    <mergeCell ref="B69:E69"/>
    <mergeCell ref="C68:E68"/>
    <mergeCell ref="B72:B73"/>
    <mergeCell ref="C72:C73"/>
    <mergeCell ref="D77:D78"/>
    <mergeCell ref="A94:E94"/>
    <mergeCell ref="A95:E95"/>
    <mergeCell ref="A89:E89"/>
    <mergeCell ref="A87:E87"/>
    <mergeCell ref="A91:E91"/>
    <mergeCell ref="J77:J78"/>
    <mergeCell ref="K72:K73"/>
    <mergeCell ref="L72:L73"/>
    <mergeCell ref="L63:L64"/>
    <mergeCell ref="G14:G15"/>
    <mergeCell ref="J72:J73"/>
    <mergeCell ref="L77:L78"/>
    <mergeCell ref="L22:L23"/>
    <mergeCell ref="J65:J67"/>
    <mergeCell ref="K65:K67"/>
    <mergeCell ref="L65:L67"/>
    <mergeCell ref="J63:J64"/>
    <mergeCell ref="I44:I59"/>
    <mergeCell ref="J44:J59"/>
    <mergeCell ref="K60:K61"/>
    <mergeCell ref="I60:I61"/>
    <mergeCell ref="K77:K78"/>
    <mergeCell ref="L31:L32"/>
    <mergeCell ref="J31:J32"/>
    <mergeCell ref="I72:I73"/>
    <mergeCell ref="B70:I70"/>
    <mergeCell ref="C47:C49"/>
    <mergeCell ref="K44:K59"/>
    <mergeCell ref="L44:L46"/>
    <mergeCell ref="J1:L1"/>
    <mergeCell ref="J3:L3"/>
    <mergeCell ref="L60:L61"/>
    <mergeCell ref="E14:E15"/>
    <mergeCell ref="C31:C32"/>
    <mergeCell ref="B22:B23"/>
    <mergeCell ref="C37:E37"/>
    <mergeCell ref="J60:J61"/>
    <mergeCell ref="D31:D32"/>
    <mergeCell ref="C44:C46"/>
    <mergeCell ref="D56:D58"/>
    <mergeCell ref="D60:D61"/>
    <mergeCell ref="B53:B55"/>
    <mergeCell ref="C60:C61"/>
    <mergeCell ref="D50:D52"/>
    <mergeCell ref="B42:I42"/>
    <mergeCell ref="C50:C52"/>
    <mergeCell ref="C43:I43"/>
    <mergeCell ref="B47:B49"/>
    <mergeCell ref="A2:L2"/>
    <mergeCell ref="A50:A52"/>
    <mergeCell ref="B56:B58"/>
    <mergeCell ref="C22:C23"/>
    <mergeCell ref="B50:B52"/>
    <mergeCell ref="A85:E85"/>
    <mergeCell ref="A93:E93"/>
    <mergeCell ref="B81:E81"/>
    <mergeCell ref="A86:E86"/>
    <mergeCell ref="A72:A73"/>
    <mergeCell ref="C80:E80"/>
    <mergeCell ref="C53:C55"/>
    <mergeCell ref="A84:E84"/>
    <mergeCell ref="A88:E88"/>
    <mergeCell ref="A92:E92"/>
    <mergeCell ref="A56:A58"/>
    <mergeCell ref="B63:B64"/>
    <mergeCell ref="D72:D73"/>
    <mergeCell ref="A63:A64"/>
    <mergeCell ref="A53:A55"/>
    <mergeCell ref="D63:D64"/>
    <mergeCell ref="C56:C58"/>
    <mergeCell ref="C63:C64"/>
    <mergeCell ref="A22:A23"/>
    <mergeCell ref="A44:A46"/>
    <mergeCell ref="A60:A61"/>
    <mergeCell ref="A31:A32"/>
    <mergeCell ref="B60:B61"/>
    <mergeCell ref="D53:D55"/>
    <mergeCell ref="C29:E29"/>
    <mergeCell ref="A47:A49"/>
    <mergeCell ref="B44:B46"/>
    <mergeCell ref="D44:D46"/>
    <mergeCell ref="D47:D49"/>
    <mergeCell ref="C14:C15"/>
    <mergeCell ref="B41:E41"/>
    <mergeCell ref="K31:K32"/>
    <mergeCell ref="F4:F7"/>
    <mergeCell ref="D22:D23"/>
    <mergeCell ref="C38:I38"/>
    <mergeCell ref="E4:E7"/>
    <mergeCell ref="B9:I9"/>
    <mergeCell ref="B4:B7"/>
    <mergeCell ref="D14:D15"/>
    <mergeCell ref="D4:D7"/>
    <mergeCell ref="B31:B32"/>
    <mergeCell ref="H14:H15"/>
    <mergeCell ref="I31:I32"/>
    <mergeCell ref="F14:F15"/>
    <mergeCell ref="J22:J23"/>
    <mergeCell ref="B14:B15"/>
    <mergeCell ref="I22:I23"/>
    <mergeCell ref="C30:I30"/>
    <mergeCell ref="A97:H97"/>
    <mergeCell ref="A14:A15"/>
    <mergeCell ref="I4:L4"/>
    <mergeCell ref="C10:I10"/>
    <mergeCell ref="C11:C13"/>
    <mergeCell ref="G4:G7"/>
    <mergeCell ref="H4:H7"/>
    <mergeCell ref="B11:B13"/>
    <mergeCell ref="D11:D13"/>
    <mergeCell ref="J5:J7"/>
    <mergeCell ref="A11:A13"/>
    <mergeCell ref="L11:L13"/>
    <mergeCell ref="I11:I13"/>
    <mergeCell ref="L5:L7"/>
    <mergeCell ref="C4:C7"/>
    <mergeCell ref="I5:I7"/>
    <mergeCell ref="A8:I8"/>
    <mergeCell ref="J11:J13"/>
    <mergeCell ref="A4:A7"/>
    <mergeCell ref="L14:L15"/>
    <mergeCell ref="I63:I64"/>
    <mergeCell ref="C40:E40"/>
    <mergeCell ref="K5:K7"/>
    <mergeCell ref="K11:K13"/>
  </mergeCells>
  <phoneticPr fontId="18" type="noConversion"/>
  <pageMargins left="0.19685039370078741" right="0.19685039370078741" top="0.51181102362204722" bottom="0.19685039370078741" header="0" footer="0"/>
  <pageSetup paperSize="9" scale="7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128"/>
  <sheetViews>
    <sheetView zoomScale="85" zoomScaleNormal="85" workbookViewId="0">
      <pane ySplit="7" topLeftCell="A8" activePane="bottomLeft" state="frozen"/>
      <selection activeCell="A38" sqref="A38:J38"/>
      <selection pane="bottomLeft" activeCell="D4" sqref="D4:D7"/>
    </sheetView>
  </sheetViews>
  <sheetFormatPr defaultColWidth="9.109375" defaultRowHeight="13.2" x14ac:dyDescent="0.25"/>
  <cols>
    <col min="1" max="1" width="3.5546875" style="13" customWidth="1"/>
    <col min="2" max="2" width="3.88671875" style="13" customWidth="1"/>
    <col min="3" max="3" width="4.33203125" style="316" customWidth="1"/>
    <col min="4" max="4" width="36.44140625" style="13" customWidth="1"/>
    <col min="5" max="5" width="6.5546875" style="43" customWidth="1"/>
    <col min="6" max="6" width="13.33203125" style="90" customWidth="1"/>
    <col min="7" max="7" width="13.33203125" style="7" customWidth="1"/>
    <col min="8" max="8" width="11.6640625" style="94" customWidth="1"/>
    <col min="9" max="9" width="32.5546875" style="7" customWidth="1"/>
    <col min="10" max="10" width="8.5546875" style="828" customWidth="1"/>
    <col min="11" max="11" width="9.109375" style="828" customWidth="1"/>
    <col min="12" max="12" width="44.5546875" style="76" customWidth="1"/>
    <col min="13" max="16384" width="9.109375" style="7"/>
  </cols>
  <sheetData>
    <row r="1" spans="1:13" ht="23.25" customHeight="1" x14ac:dyDescent="0.25">
      <c r="A1" s="437"/>
      <c r="B1" s="437"/>
      <c r="C1" s="438"/>
      <c r="D1" s="437"/>
      <c r="E1" s="152"/>
      <c r="F1" s="439"/>
      <c r="H1" s="439"/>
      <c r="I1" s="439"/>
      <c r="J1" s="1114" t="s">
        <v>711</v>
      </c>
      <c r="K1" s="1114"/>
      <c r="L1" s="1114"/>
    </row>
    <row r="2" spans="1:13" ht="23.25" customHeight="1" x14ac:dyDescent="0.25">
      <c r="A2" s="1116" t="s">
        <v>873</v>
      </c>
      <c r="B2" s="1116"/>
      <c r="C2" s="1116"/>
      <c r="D2" s="1116"/>
      <c r="E2" s="1116"/>
      <c r="F2" s="1116"/>
      <c r="G2" s="1116"/>
      <c r="H2" s="1116"/>
      <c r="I2" s="1116"/>
      <c r="J2" s="1116"/>
      <c r="K2" s="1116"/>
      <c r="L2" s="1116"/>
    </row>
    <row r="3" spans="1:13" ht="20.25" customHeight="1" x14ac:dyDescent="0.25">
      <c r="A3" s="440"/>
      <c r="B3" s="440"/>
      <c r="C3" s="441"/>
      <c r="D3" s="440"/>
      <c r="E3" s="442"/>
      <c r="F3" s="440"/>
      <c r="G3" s="499"/>
      <c r="H3" s="440"/>
      <c r="I3" s="443"/>
      <c r="J3" s="1115" t="s">
        <v>282</v>
      </c>
      <c r="K3" s="1115"/>
      <c r="L3" s="1115"/>
    </row>
    <row r="4" spans="1:13" s="12" customFormat="1" ht="15" customHeight="1" x14ac:dyDescent="0.25">
      <c r="A4" s="957" t="s">
        <v>162</v>
      </c>
      <c r="B4" s="957" t="s">
        <v>163</v>
      </c>
      <c r="C4" s="957" t="s">
        <v>164</v>
      </c>
      <c r="D4" s="961" t="s">
        <v>165</v>
      </c>
      <c r="E4" s="957" t="s">
        <v>161</v>
      </c>
      <c r="F4" s="958" t="s">
        <v>867</v>
      </c>
      <c r="G4" s="958" t="s">
        <v>1012</v>
      </c>
      <c r="H4" s="1129" t="s">
        <v>868</v>
      </c>
      <c r="I4" s="1129" t="s">
        <v>166</v>
      </c>
      <c r="J4" s="1129"/>
      <c r="K4" s="1129"/>
      <c r="L4" s="1129"/>
    </row>
    <row r="5" spans="1:13" s="12" customFormat="1" ht="12" customHeight="1" x14ac:dyDescent="0.25">
      <c r="A5" s="957"/>
      <c r="B5" s="957"/>
      <c r="C5" s="957"/>
      <c r="D5" s="961"/>
      <c r="E5" s="957"/>
      <c r="F5" s="958"/>
      <c r="G5" s="958"/>
      <c r="H5" s="1129"/>
      <c r="I5" s="1118" t="s">
        <v>167</v>
      </c>
      <c r="J5" s="1120" t="s">
        <v>865</v>
      </c>
      <c r="K5" s="1120" t="s">
        <v>866</v>
      </c>
      <c r="L5" s="1117" t="s">
        <v>877</v>
      </c>
    </row>
    <row r="6" spans="1:13" s="12" customFormat="1" ht="69.75" customHeight="1" x14ac:dyDescent="0.25">
      <c r="A6" s="957"/>
      <c r="B6" s="957"/>
      <c r="C6" s="957"/>
      <c r="D6" s="961"/>
      <c r="E6" s="957"/>
      <c r="F6" s="958"/>
      <c r="G6" s="958"/>
      <c r="H6" s="1129"/>
      <c r="I6" s="1118"/>
      <c r="J6" s="1120"/>
      <c r="K6" s="1120"/>
      <c r="L6" s="1118"/>
    </row>
    <row r="7" spans="1:13" s="12" customFormat="1" ht="33" customHeight="1" x14ac:dyDescent="0.25">
      <c r="A7" s="957"/>
      <c r="B7" s="957"/>
      <c r="C7" s="957"/>
      <c r="D7" s="961"/>
      <c r="E7" s="957"/>
      <c r="F7" s="958"/>
      <c r="G7" s="958"/>
      <c r="H7" s="1129"/>
      <c r="I7" s="1119"/>
      <c r="J7" s="1120"/>
      <c r="K7" s="1120"/>
      <c r="L7" s="1119"/>
    </row>
    <row r="8" spans="1:13" s="12" customFormat="1" ht="27.75" customHeight="1" x14ac:dyDescent="0.25">
      <c r="A8" s="1132" t="s">
        <v>532</v>
      </c>
      <c r="B8" s="1132"/>
      <c r="C8" s="1132"/>
      <c r="D8" s="1132"/>
      <c r="E8" s="1132"/>
      <c r="F8" s="1132"/>
      <c r="G8" s="1132"/>
      <c r="H8" s="1132"/>
      <c r="I8" s="1132"/>
      <c r="J8" s="326"/>
      <c r="K8" s="326"/>
      <c r="L8" s="355"/>
    </row>
    <row r="9" spans="1:13" s="12" customFormat="1" ht="21" customHeight="1" x14ac:dyDescent="0.25">
      <c r="A9" s="167" t="s">
        <v>176</v>
      </c>
      <c r="B9" s="1107" t="s">
        <v>533</v>
      </c>
      <c r="C9" s="1107"/>
      <c r="D9" s="1107"/>
      <c r="E9" s="1107"/>
      <c r="F9" s="1107"/>
      <c r="G9" s="1107"/>
      <c r="H9" s="1107"/>
      <c r="I9" s="1107"/>
      <c r="J9" s="327"/>
      <c r="K9" s="327"/>
      <c r="L9" s="354"/>
    </row>
    <row r="10" spans="1:13" s="12" customFormat="1" ht="23.25" customHeight="1" x14ac:dyDescent="0.25">
      <c r="A10" s="167" t="s">
        <v>176</v>
      </c>
      <c r="B10" s="159" t="s">
        <v>176</v>
      </c>
      <c r="C10" s="1107" t="s">
        <v>534</v>
      </c>
      <c r="D10" s="1107"/>
      <c r="E10" s="1107"/>
      <c r="F10" s="1107"/>
      <c r="G10" s="1107"/>
      <c r="H10" s="1107"/>
      <c r="I10" s="1107"/>
      <c r="J10" s="327"/>
      <c r="K10" s="327"/>
      <c r="L10" s="354"/>
    </row>
    <row r="11" spans="1:13" ht="105" customHeight="1" x14ac:dyDescent="0.25">
      <c r="A11" s="161" t="s">
        <v>176</v>
      </c>
      <c r="B11" s="161" t="s">
        <v>176</v>
      </c>
      <c r="C11" s="245" t="s">
        <v>176</v>
      </c>
      <c r="D11" s="719" t="s">
        <v>776</v>
      </c>
      <c r="E11" s="725" t="s">
        <v>2</v>
      </c>
      <c r="F11" s="255">
        <v>56.5</v>
      </c>
      <c r="G11" s="255">
        <v>49.5</v>
      </c>
      <c r="H11" s="255">
        <v>45.7</v>
      </c>
      <c r="I11" s="713" t="s">
        <v>539</v>
      </c>
      <c r="J11" s="720">
        <v>31</v>
      </c>
      <c r="K11" s="720">
        <v>31</v>
      </c>
      <c r="L11" s="713" t="s">
        <v>1098</v>
      </c>
      <c r="M11" s="889"/>
    </row>
    <row r="12" spans="1:13" ht="15.75" customHeight="1" x14ac:dyDescent="0.25">
      <c r="A12" s="167" t="s">
        <v>176</v>
      </c>
      <c r="B12" s="173" t="s">
        <v>176</v>
      </c>
      <c r="C12" s="1098" t="s">
        <v>168</v>
      </c>
      <c r="D12" s="1098"/>
      <c r="E12" s="1098"/>
      <c r="F12" s="219">
        <f>SUM(F11)</f>
        <v>56.5</v>
      </c>
      <c r="G12" s="219">
        <f>SUM(G11)</f>
        <v>49.5</v>
      </c>
      <c r="H12" s="219">
        <f>SUM(H11)</f>
        <v>45.7</v>
      </c>
      <c r="I12" s="725"/>
      <c r="J12" s="726"/>
      <c r="K12" s="726"/>
      <c r="L12" s="724"/>
      <c r="M12" s="889"/>
    </row>
    <row r="13" spans="1:13" ht="19.5" customHeight="1" x14ac:dyDescent="0.25">
      <c r="A13" s="167" t="s">
        <v>176</v>
      </c>
      <c r="B13" s="173" t="s">
        <v>177</v>
      </c>
      <c r="C13" s="1109" t="s">
        <v>727</v>
      </c>
      <c r="D13" s="1109"/>
      <c r="E13" s="1109"/>
      <c r="F13" s="1109"/>
      <c r="G13" s="1109"/>
      <c r="H13" s="1109"/>
      <c r="I13" s="1109"/>
      <c r="J13" s="726"/>
      <c r="K13" s="726"/>
      <c r="L13" s="724"/>
      <c r="M13" s="889"/>
    </row>
    <row r="14" spans="1:13" ht="18.75" customHeight="1" x14ac:dyDescent="0.25">
      <c r="A14" s="1130" t="s">
        <v>176</v>
      </c>
      <c r="B14" s="1130" t="s">
        <v>177</v>
      </c>
      <c r="C14" s="1137" t="s">
        <v>176</v>
      </c>
      <c r="D14" s="1134" t="s">
        <v>728</v>
      </c>
      <c r="E14" s="725" t="s">
        <v>2</v>
      </c>
      <c r="F14" s="445">
        <v>580</v>
      </c>
      <c r="G14" s="445">
        <v>638.6</v>
      </c>
      <c r="H14" s="445">
        <v>670.5</v>
      </c>
      <c r="I14" s="1123" t="s">
        <v>729</v>
      </c>
      <c r="J14" s="1125">
        <v>450</v>
      </c>
      <c r="K14" s="1125">
        <v>511</v>
      </c>
      <c r="L14" s="1123" t="s">
        <v>1103</v>
      </c>
      <c r="M14" s="889"/>
    </row>
    <row r="15" spans="1:13" ht="23.25" customHeight="1" x14ac:dyDescent="0.25">
      <c r="A15" s="1133"/>
      <c r="B15" s="1133"/>
      <c r="C15" s="1143"/>
      <c r="D15" s="1135"/>
      <c r="E15" s="725" t="s">
        <v>15</v>
      </c>
      <c r="F15" s="445">
        <v>44.1</v>
      </c>
      <c r="G15" s="445">
        <v>48.8</v>
      </c>
      <c r="H15" s="445">
        <v>48.6</v>
      </c>
      <c r="I15" s="1128"/>
      <c r="J15" s="1126"/>
      <c r="K15" s="1126"/>
      <c r="L15" s="1128"/>
      <c r="M15" s="889"/>
    </row>
    <row r="16" spans="1:13" ht="18.75" customHeight="1" x14ac:dyDescent="0.25">
      <c r="A16" s="1131"/>
      <c r="B16" s="1131"/>
      <c r="C16" s="1138"/>
      <c r="D16" s="1136"/>
      <c r="E16" s="725" t="s">
        <v>19</v>
      </c>
      <c r="F16" s="445">
        <v>111</v>
      </c>
      <c r="G16" s="445">
        <v>121.4</v>
      </c>
      <c r="H16" s="445">
        <v>49.9</v>
      </c>
      <c r="I16" s="1124"/>
      <c r="J16" s="1127"/>
      <c r="K16" s="1127"/>
      <c r="L16" s="1124"/>
      <c r="M16" s="889"/>
    </row>
    <row r="17" spans="1:13" ht="66.75" customHeight="1" x14ac:dyDescent="0.25">
      <c r="A17" s="1130" t="s">
        <v>176</v>
      </c>
      <c r="B17" s="1130" t="s">
        <v>177</v>
      </c>
      <c r="C17" s="1137" t="s">
        <v>177</v>
      </c>
      <c r="D17" s="1134" t="s">
        <v>770</v>
      </c>
      <c r="E17" s="719" t="s">
        <v>2</v>
      </c>
      <c r="F17" s="445">
        <v>84.7</v>
      </c>
      <c r="G17" s="445">
        <v>59.7</v>
      </c>
      <c r="H17" s="445">
        <v>36</v>
      </c>
      <c r="I17" s="1123" t="s">
        <v>1106</v>
      </c>
      <c r="J17" s="1121" t="s">
        <v>730</v>
      </c>
      <c r="K17" s="1121" t="s">
        <v>1185</v>
      </c>
      <c r="L17" s="1123" t="s">
        <v>1107</v>
      </c>
      <c r="M17" s="889"/>
    </row>
    <row r="18" spans="1:13" ht="56.25" customHeight="1" x14ac:dyDescent="0.25">
      <c r="A18" s="1131"/>
      <c r="B18" s="1131"/>
      <c r="C18" s="1138"/>
      <c r="D18" s="1136"/>
      <c r="E18" s="719" t="s">
        <v>5</v>
      </c>
      <c r="F18" s="445">
        <v>1</v>
      </c>
      <c r="G18" s="445">
        <v>0</v>
      </c>
      <c r="H18" s="445">
        <v>0</v>
      </c>
      <c r="I18" s="1124"/>
      <c r="J18" s="1122"/>
      <c r="K18" s="1122"/>
      <c r="L18" s="1124"/>
      <c r="M18" s="889"/>
    </row>
    <row r="19" spans="1:13" ht="19.5" customHeight="1" x14ac:dyDescent="0.25">
      <c r="A19" s="167"/>
      <c r="B19" s="173"/>
      <c r="C19" s="730"/>
      <c r="D19" s="446"/>
      <c r="E19" s="446"/>
      <c r="F19" s="219">
        <f>SUM(F14:F18)</f>
        <v>820.80000000000007</v>
      </c>
      <c r="G19" s="219">
        <f>SUM(G14:G18)</f>
        <v>868.5</v>
      </c>
      <c r="H19" s="219">
        <f>SUM(H14:H18)</f>
        <v>805</v>
      </c>
      <c r="I19" s="829"/>
      <c r="J19" s="785"/>
      <c r="K19" s="785"/>
      <c r="L19" s="446"/>
      <c r="M19" s="889"/>
    </row>
    <row r="20" spans="1:13" ht="19.5" customHeight="1" x14ac:dyDescent="0.25">
      <c r="A20" s="167" t="s">
        <v>176</v>
      </c>
      <c r="B20" s="173" t="s">
        <v>178</v>
      </c>
      <c r="C20" s="1109" t="s">
        <v>732</v>
      </c>
      <c r="D20" s="1109"/>
      <c r="E20" s="1109"/>
      <c r="F20" s="1109"/>
      <c r="G20" s="1109"/>
      <c r="H20" s="1109"/>
      <c r="I20" s="1109"/>
      <c r="J20" s="785"/>
      <c r="K20" s="785"/>
      <c r="L20" s="446"/>
      <c r="M20" s="889"/>
    </row>
    <row r="21" spans="1:13" ht="45.75" customHeight="1" x14ac:dyDescent="0.25">
      <c r="A21" s="1130" t="s">
        <v>176</v>
      </c>
      <c r="B21" s="1130" t="s">
        <v>178</v>
      </c>
      <c r="C21" s="1137" t="s">
        <v>176</v>
      </c>
      <c r="D21" s="1144" t="s">
        <v>737</v>
      </c>
      <c r="E21" s="719" t="s">
        <v>2</v>
      </c>
      <c r="F21" s="168">
        <v>10.3</v>
      </c>
      <c r="G21" s="168">
        <v>0</v>
      </c>
      <c r="H21" s="168">
        <v>0</v>
      </c>
      <c r="I21" s="1123" t="s">
        <v>1109</v>
      </c>
      <c r="J21" s="984">
        <v>300</v>
      </c>
      <c r="K21" s="984">
        <v>300</v>
      </c>
      <c r="L21" s="986" t="s">
        <v>1108</v>
      </c>
      <c r="M21" s="889"/>
    </row>
    <row r="22" spans="1:13" ht="45" customHeight="1" x14ac:dyDescent="0.25">
      <c r="A22" s="1131"/>
      <c r="B22" s="1131"/>
      <c r="C22" s="1138"/>
      <c r="D22" s="1145"/>
      <c r="E22" s="719" t="s">
        <v>5</v>
      </c>
      <c r="F22" s="168">
        <v>16.2</v>
      </c>
      <c r="G22" s="168">
        <v>16.2</v>
      </c>
      <c r="H22" s="168">
        <v>16.2</v>
      </c>
      <c r="I22" s="1124"/>
      <c r="J22" s="985"/>
      <c r="K22" s="985"/>
      <c r="L22" s="987"/>
      <c r="M22" s="889"/>
    </row>
    <row r="23" spans="1:13" ht="82.5" customHeight="1" x14ac:dyDescent="0.25">
      <c r="A23" s="163" t="s">
        <v>176</v>
      </c>
      <c r="B23" s="163" t="s">
        <v>178</v>
      </c>
      <c r="C23" s="245" t="s">
        <v>177</v>
      </c>
      <c r="D23" s="721" t="s">
        <v>536</v>
      </c>
      <c r="E23" s="725" t="s">
        <v>2</v>
      </c>
      <c r="F23" s="255">
        <v>3</v>
      </c>
      <c r="G23" s="255">
        <v>3</v>
      </c>
      <c r="H23" s="368">
        <v>2.9</v>
      </c>
      <c r="I23" s="727" t="s">
        <v>538</v>
      </c>
      <c r="J23" s="716" t="s">
        <v>540</v>
      </c>
      <c r="K23" s="717" t="s">
        <v>1085</v>
      </c>
      <c r="L23" s="722" t="s">
        <v>1097</v>
      </c>
      <c r="M23" s="889"/>
    </row>
    <row r="24" spans="1:13" ht="51" customHeight="1" x14ac:dyDescent="0.25">
      <c r="A24" s="161" t="s">
        <v>176</v>
      </c>
      <c r="B24" s="161" t="s">
        <v>178</v>
      </c>
      <c r="C24" s="306" t="s">
        <v>178</v>
      </c>
      <c r="D24" s="723" t="s">
        <v>537</v>
      </c>
      <c r="E24" s="725" t="s">
        <v>2</v>
      </c>
      <c r="F24" s="168">
        <v>22</v>
      </c>
      <c r="G24" s="168">
        <v>24.8</v>
      </c>
      <c r="H24" s="168">
        <v>22.9</v>
      </c>
      <c r="I24" s="725" t="s">
        <v>212</v>
      </c>
      <c r="J24" s="726">
        <v>10</v>
      </c>
      <c r="K24" s="726">
        <v>9</v>
      </c>
      <c r="L24" s="725" t="s">
        <v>1104</v>
      </c>
      <c r="M24" s="889"/>
    </row>
    <row r="25" spans="1:13" ht="18" customHeight="1" x14ac:dyDescent="0.25">
      <c r="A25" s="167" t="s">
        <v>176</v>
      </c>
      <c r="B25" s="173" t="s">
        <v>178</v>
      </c>
      <c r="C25" s="1098" t="s">
        <v>168</v>
      </c>
      <c r="D25" s="1098"/>
      <c r="E25" s="1098"/>
      <c r="F25" s="219">
        <f>SUM(F21:F24)</f>
        <v>51.5</v>
      </c>
      <c r="G25" s="131">
        <f>SUM(G21:G24)</f>
        <v>44</v>
      </c>
      <c r="H25" s="219">
        <f>SUM(H21:H24)</f>
        <v>42</v>
      </c>
      <c r="I25" s="447"/>
      <c r="J25" s="785"/>
      <c r="K25" s="785"/>
      <c r="L25" s="360"/>
      <c r="M25" s="889"/>
    </row>
    <row r="26" spans="1:13" ht="18.75" customHeight="1" x14ac:dyDescent="0.25">
      <c r="A26" s="167" t="s">
        <v>176</v>
      </c>
      <c r="B26" s="173" t="s">
        <v>179</v>
      </c>
      <c r="C26" s="1107" t="s">
        <v>541</v>
      </c>
      <c r="D26" s="1107"/>
      <c r="E26" s="1107"/>
      <c r="F26" s="1107"/>
      <c r="G26" s="1107"/>
      <c r="H26" s="1107"/>
      <c r="I26" s="1107"/>
      <c r="J26" s="327"/>
      <c r="K26" s="327"/>
      <c r="L26" s="354"/>
      <c r="M26" s="889"/>
    </row>
    <row r="27" spans="1:13" ht="150" customHeight="1" x14ac:dyDescent="0.25">
      <c r="A27" s="161" t="s">
        <v>176</v>
      </c>
      <c r="B27" s="161" t="s">
        <v>179</v>
      </c>
      <c r="C27" s="245" t="s">
        <v>176</v>
      </c>
      <c r="D27" s="161" t="s">
        <v>655</v>
      </c>
      <c r="E27" s="161" t="s">
        <v>2</v>
      </c>
      <c r="F27" s="168">
        <v>33</v>
      </c>
      <c r="G27" s="471">
        <v>23</v>
      </c>
      <c r="H27" s="168">
        <v>25.3</v>
      </c>
      <c r="I27" s="714" t="s">
        <v>656</v>
      </c>
      <c r="J27" s="715" t="s">
        <v>731</v>
      </c>
      <c r="K27" s="717" t="s">
        <v>1086</v>
      </c>
      <c r="L27" s="722" t="s">
        <v>1096</v>
      </c>
      <c r="M27" s="889"/>
    </row>
    <row r="28" spans="1:13" ht="18" customHeight="1" x14ac:dyDescent="0.25">
      <c r="A28" s="167" t="s">
        <v>176</v>
      </c>
      <c r="B28" s="173" t="s">
        <v>179</v>
      </c>
      <c r="C28" s="1098" t="s">
        <v>168</v>
      </c>
      <c r="D28" s="1098"/>
      <c r="E28" s="1098"/>
      <c r="F28" s="219">
        <f>SUM(F27:F27)</f>
        <v>33</v>
      </c>
      <c r="G28" s="131">
        <f>SUM(G27:G27)</f>
        <v>23</v>
      </c>
      <c r="H28" s="219">
        <f>SUM(H27:H27)</f>
        <v>25.3</v>
      </c>
      <c r="I28" s="447"/>
      <c r="J28" s="785"/>
      <c r="K28" s="785"/>
      <c r="L28" s="360"/>
      <c r="M28" s="889"/>
    </row>
    <row r="29" spans="1:13" ht="25.5" customHeight="1" x14ac:dyDescent="0.25">
      <c r="A29" s="167" t="s">
        <v>176</v>
      </c>
      <c r="B29" s="173" t="s">
        <v>180</v>
      </c>
      <c r="C29" s="1107" t="s">
        <v>542</v>
      </c>
      <c r="D29" s="1107"/>
      <c r="E29" s="1107"/>
      <c r="F29" s="1107"/>
      <c r="G29" s="1107"/>
      <c r="H29" s="1107"/>
      <c r="I29" s="1107"/>
      <c r="J29" s="327"/>
      <c r="K29" s="327"/>
      <c r="L29" s="354"/>
      <c r="M29" s="889"/>
    </row>
    <row r="30" spans="1:13" ht="45" customHeight="1" x14ac:dyDescent="0.25">
      <c r="A30" s="350" t="s">
        <v>176</v>
      </c>
      <c r="B30" s="350" t="s">
        <v>180</v>
      </c>
      <c r="C30" s="306" t="s">
        <v>176</v>
      </c>
      <c r="D30" s="314" t="s">
        <v>733</v>
      </c>
      <c r="E30" s="352" t="s">
        <v>2</v>
      </c>
      <c r="F30" s="168">
        <f>SUM(F31:F35)</f>
        <v>535</v>
      </c>
      <c r="G30" s="471">
        <f>SUM(G31:G35)</f>
        <v>480</v>
      </c>
      <c r="H30" s="708">
        <f>SUM(H31:H35)</f>
        <v>480</v>
      </c>
      <c r="I30" s="351" t="s">
        <v>544</v>
      </c>
      <c r="J30" s="720">
        <v>4</v>
      </c>
      <c r="K30" s="720">
        <v>4</v>
      </c>
      <c r="L30" s="713" t="s">
        <v>1087</v>
      </c>
      <c r="M30" s="889"/>
    </row>
    <row r="31" spans="1:13" ht="45.75" hidden="1" customHeight="1" x14ac:dyDescent="0.25">
      <c r="A31" s="350"/>
      <c r="B31" s="350"/>
      <c r="C31" s="448" t="s">
        <v>279</v>
      </c>
      <c r="D31" s="449" t="s">
        <v>657</v>
      </c>
      <c r="E31" s="449" t="s">
        <v>2</v>
      </c>
      <c r="F31" s="450">
        <v>0</v>
      </c>
      <c r="G31" s="501">
        <v>0</v>
      </c>
      <c r="H31" s="450"/>
      <c r="I31" s="351" t="s">
        <v>545</v>
      </c>
      <c r="J31" s="720"/>
      <c r="K31" s="720"/>
      <c r="L31" s="527" t="s">
        <v>545</v>
      </c>
      <c r="M31" s="889"/>
    </row>
    <row r="32" spans="1:13" ht="55.5" customHeight="1" x14ac:dyDescent="0.25">
      <c r="A32" s="350"/>
      <c r="B32" s="350"/>
      <c r="C32" s="448" t="s">
        <v>280</v>
      </c>
      <c r="D32" s="449" t="s">
        <v>676</v>
      </c>
      <c r="E32" s="449" t="s">
        <v>2</v>
      </c>
      <c r="F32" s="450">
        <v>225</v>
      </c>
      <c r="G32" s="501">
        <v>200</v>
      </c>
      <c r="H32" s="450">
        <v>200</v>
      </c>
      <c r="I32" s="351" t="s">
        <v>545</v>
      </c>
      <c r="J32" s="720" t="s">
        <v>543</v>
      </c>
      <c r="K32" s="720" t="s">
        <v>1088</v>
      </c>
      <c r="L32" s="718" t="s">
        <v>1091</v>
      </c>
      <c r="M32" s="889"/>
    </row>
    <row r="33" spans="1:13" ht="54.75" customHeight="1" x14ac:dyDescent="0.25">
      <c r="A33" s="350"/>
      <c r="B33" s="350"/>
      <c r="C33" s="448" t="s">
        <v>281</v>
      </c>
      <c r="D33" s="449" t="s">
        <v>658</v>
      </c>
      <c r="E33" s="449" t="s">
        <v>2</v>
      </c>
      <c r="F33" s="450">
        <v>200</v>
      </c>
      <c r="G33" s="501">
        <v>180</v>
      </c>
      <c r="H33" s="450">
        <v>180</v>
      </c>
      <c r="I33" s="351" t="s">
        <v>738</v>
      </c>
      <c r="J33" s="822" t="s">
        <v>734</v>
      </c>
      <c r="K33" s="822" t="s">
        <v>1089</v>
      </c>
      <c r="L33" s="713" t="s">
        <v>1092</v>
      </c>
      <c r="M33" s="889"/>
    </row>
    <row r="34" spans="1:13" ht="43.5" customHeight="1" x14ac:dyDescent="0.25">
      <c r="A34" s="350"/>
      <c r="B34" s="350"/>
      <c r="C34" s="448" t="s">
        <v>290</v>
      </c>
      <c r="D34" s="449" t="s">
        <v>659</v>
      </c>
      <c r="E34" s="449" t="s">
        <v>2</v>
      </c>
      <c r="F34" s="450">
        <v>15</v>
      </c>
      <c r="G34" s="501">
        <v>15</v>
      </c>
      <c r="H34" s="450">
        <v>15</v>
      </c>
      <c r="I34" s="351" t="s">
        <v>735</v>
      </c>
      <c r="J34" s="823" t="s">
        <v>736</v>
      </c>
      <c r="K34" s="823" t="s">
        <v>1090</v>
      </c>
      <c r="L34" s="718" t="s">
        <v>1093</v>
      </c>
      <c r="M34" s="889"/>
    </row>
    <row r="35" spans="1:13" ht="50.25" customHeight="1" x14ac:dyDescent="0.25">
      <c r="A35" s="350"/>
      <c r="B35" s="350"/>
      <c r="C35" s="448" t="s">
        <v>385</v>
      </c>
      <c r="D35" s="449" t="s">
        <v>660</v>
      </c>
      <c r="E35" s="449" t="s">
        <v>2</v>
      </c>
      <c r="F35" s="450">
        <v>95</v>
      </c>
      <c r="G35" s="501">
        <v>85</v>
      </c>
      <c r="H35" s="450">
        <v>85</v>
      </c>
      <c r="I35" s="352" t="s">
        <v>292</v>
      </c>
      <c r="J35" s="720">
        <v>250</v>
      </c>
      <c r="K35" s="720">
        <v>250</v>
      </c>
      <c r="L35" s="718" t="s">
        <v>1094</v>
      </c>
      <c r="M35" s="889"/>
    </row>
    <row r="36" spans="1:13" ht="46.5" customHeight="1" x14ac:dyDescent="0.25">
      <c r="A36" s="163" t="s">
        <v>176</v>
      </c>
      <c r="B36" s="160" t="s">
        <v>180</v>
      </c>
      <c r="C36" s="245" t="s">
        <v>177</v>
      </c>
      <c r="D36" s="163" t="s">
        <v>661</v>
      </c>
      <c r="E36" s="161" t="s">
        <v>2</v>
      </c>
      <c r="F36" s="168">
        <v>45</v>
      </c>
      <c r="G36" s="471">
        <v>35</v>
      </c>
      <c r="H36" s="168">
        <v>35</v>
      </c>
      <c r="I36" s="162" t="s">
        <v>150</v>
      </c>
      <c r="J36" s="726">
        <v>22</v>
      </c>
      <c r="K36" s="720">
        <v>25</v>
      </c>
      <c r="L36" s="713" t="s">
        <v>1095</v>
      </c>
      <c r="M36" s="889"/>
    </row>
    <row r="37" spans="1:13" ht="17.25" customHeight="1" x14ac:dyDescent="0.25">
      <c r="A37" s="167" t="s">
        <v>176</v>
      </c>
      <c r="B37" s="173" t="s">
        <v>180</v>
      </c>
      <c r="C37" s="1098" t="s">
        <v>168</v>
      </c>
      <c r="D37" s="1098"/>
      <c r="E37" s="1098"/>
      <c r="F37" s="215">
        <f>+F36+F30</f>
        <v>580</v>
      </c>
      <c r="G37" s="130">
        <f>+G36+G30</f>
        <v>515</v>
      </c>
      <c r="H37" s="215">
        <f>+H36+H30</f>
        <v>515</v>
      </c>
      <c r="I37" s="447"/>
      <c r="J37" s="785"/>
      <c r="K37" s="785"/>
      <c r="L37" s="360"/>
      <c r="M37" s="889"/>
    </row>
    <row r="38" spans="1:13" ht="18" customHeight="1" x14ac:dyDescent="0.25">
      <c r="A38" s="167" t="s">
        <v>176</v>
      </c>
      <c r="B38" s="1098" t="s">
        <v>169</v>
      </c>
      <c r="C38" s="1098"/>
      <c r="D38" s="1098"/>
      <c r="E38" s="1098"/>
      <c r="F38" s="216">
        <f>+F37+F28+F25+F19+F12</f>
        <v>1541.8000000000002</v>
      </c>
      <c r="G38" s="133">
        <f>+G37+G28+G25+G19+G12</f>
        <v>1500</v>
      </c>
      <c r="H38" s="216">
        <f>+H37+H28+H25+H19+H12</f>
        <v>1433</v>
      </c>
      <c r="I38" s="447"/>
      <c r="J38" s="785"/>
      <c r="K38" s="785"/>
      <c r="L38" s="360"/>
      <c r="M38" s="889"/>
    </row>
    <row r="39" spans="1:13" ht="19.5" customHeight="1" x14ac:dyDescent="0.25">
      <c r="A39" s="167" t="s">
        <v>177</v>
      </c>
      <c r="B39" s="1107" t="s">
        <v>785</v>
      </c>
      <c r="C39" s="1107"/>
      <c r="D39" s="1107"/>
      <c r="E39" s="1107"/>
      <c r="F39" s="1107"/>
      <c r="G39" s="1107"/>
      <c r="H39" s="1107"/>
      <c r="I39" s="1107"/>
      <c r="J39" s="327"/>
      <c r="K39" s="327"/>
      <c r="L39" s="354"/>
      <c r="M39" s="889"/>
    </row>
    <row r="40" spans="1:13" ht="18.75" customHeight="1" x14ac:dyDescent="0.25">
      <c r="A40" s="167" t="s">
        <v>177</v>
      </c>
      <c r="B40" s="159" t="s">
        <v>176</v>
      </c>
      <c r="C40" s="1107" t="s">
        <v>547</v>
      </c>
      <c r="D40" s="1107"/>
      <c r="E40" s="1107"/>
      <c r="F40" s="1107"/>
      <c r="G40" s="1107"/>
      <c r="H40" s="1107"/>
      <c r="I40" s="1107"/>
      <c r="J40" s="327"/>
      <c r="K40" s="327"/>
      <c r="L40" s="354"/>
      <c r="M40" s="889"/>
    </row>
    <row r="41" spans="1:13" ht="28.5" customHeight="1" x14ac:dyDescent="0.25">
      <c r="A41" s="1090" t="s">
        <v>177</v>
      </c>
      <c r="B41" s="1090" t="s">
        <v>176</v>
      </c>
      <c r="C41" s="1088" t="s">
        <v>176</v>
      </c>
      <c r="D41" s="1105" t="s">
        <v>386</v>
      </c>
      <c r="E41" s="256" t="s">
        <v>15</v>
      </c>
      <c r="F41" s="168">
        <v>611</v>
      </c>
      <c r="G41" s="471">
        <v>611</v>
      </c>
      <c r="H41" s="168">
        <v>608.6</v>
      </c>
      <c r="I41" s="934" t="s">
        <v>238</v>
      </c>
      <c r="J41" s="949">
        <v>100</v>
      </c>
      <c r="K41" s="984">
        <v>100</v>
      </c>
      <c r="L41" s="934" t="s">
        <v>1099</v>
      </c>
      <c r="M41" s="889"/>
    </row>
    <row r="42" spans="1:13" ht="28.5" customHeight="1" x14ac:dyDescent="0.25">
      <c r="A42" s="1091"/>
      <c r="B42" s="1091"/>
      <c r="C42" s="1089"/>
      <c r="D42" s="1106"/>
      <c r="E42" s="256" t="s">
        <v>2</v>
      </c>
      <c r="F42" s="168">
        <v>120</v>
      </c>
      <c r="G42" s="471">
        <v>113.6</v>
      </c>
      <c r="H42" s="168">
        <v>113.5</v>
      </c>
      <c r="I42" s="936"/>
      <c r="J42" s="955"/>
      <c r="K42" s="985"/>
      <c r="L42" s="936"/>
      <c r="M42" s="889"/>
    </row>
    <row r="43" spans="1:13" ht="22.5" customHeight="1" x14ac:dyDescent="0.25">
      <c r="A43" s="1102" t="s">
        <v>177</v>
      </c>
      <c r="B43" s="1102" t="s">
        <v>176</v>
      </c>
      <c r="C43" s="1111" t="s">
        <v>177</v>
      </c>
      <c r="D43" s="986" t="s">
        <v>546</v>
      </c>
      <c r="E43" s="352" t="s">
        <v>2</v>
      </c>
      <c r="F43" s="168">
        <v>15</v>
      </c>
      <c r="G43" s="471">
        <v>15</v>
      </c>
      <c r="H43" s="168">
        <v>11.1</v>
      </c>
      <c r="I43" s="986" t="s">
        <v>239</v>
      </c>
      <c r="J43" s="984">
        <v>2</v>
      </c>
      <c r="K43" s="984">
        <v>3</v>
      </c>
      <c r="L43" s="986" t="s">
        <v>1100</v>
      </c>
      <c r="M43" s="889"/>
    </row>
    <row r="44" spans="1:13" ht="22.5" customHeight="1" x14ac:dyDescent="0.25">
      <c r="A44" s="1103"/>
      <c r="B44" s="1103"/>
      <c r="C44" s="1112"/>
      <c r="D44" s="1110"/>
      <c r="E44" s="352" t="s">
        <v>4</v>
      </c>
      <c r="F44" s="168">
        <v>19.5</v>
      </c>
      <c r="G44" s="471">
        <v>0</v>
      </c>
      <c r="H44" s="168">
        <v>0</v>
      </c>
      <c r="I44" s="1110"/>
      <c r="J44" s="1087"/>
      <c r="K44" s="1087"/>
      <c r="L44" s="1110"/>
      <c r="M44" s="889"/>
    </row>
    <row r="45" spans="1:13" ht="22.5" customHeight="1" x14ac:dyDescent="0.25">
      <c r="A45" s="1104"/>
      <c r="B45" s="1104"/>
      <c r="C45" s="1113"/>
      <c r="D45" s="987"/>
      <c r="E45" s="352" t="s">
        <v>5</v>
      </c>
      <c r="F45" s="168">
        <v>3.5</v>
      </c>
      <c r="G45" s="471">
        <v>0</v>
      </c>
      <c r="H45" s="168">
        <v>0</v>
      </c>
      <c r="I45" s="987"/>
      <c r="J45" s="985"/>
      <c r="K45" s="985"/>
      <c r="L45" s="987"/>
      <c r="M45" s="889"/>
    </row>
    <row r="46" spans="1:13" ht="23.25" customHeight="1" x14ac:dyDescent="0.25">
      <c r="A46" s="1139" t="s">
        <v>177</v>
      </c>
      <c r="B46" s="1139" t="s">
        <v>176</v>
      </c>
      <c r="C46" s="1108" t="s">
        <v>178</v>
      </c>
      <c r="D46" s="981" t="s">
        <v>351</v>
      </c>
      <c r="E46" s="352" t="s">
        <v>2</v>
      </c>
      <c r="F46" s="168">
        <v>30</v>
      </c>
      <c r="G46" s="471">
        <v>60.5</v>
      </c>
      <c r="H46" s="168">
        <v>15.1</v>
      </c>
      <c r="I46" s="981" t="s">
        <v>236</v>
      </c>
      <c r="J46" s="984">
        <v>1</v>
      </c>
      <c r="K46" s="984">
        <v>1</v>
      </c>
      <c r="L46" s="933" t="s">
        <v>1101</v>
      </c>
      <c r="M46" s="889"/>
    </row>
    <row r="47" spans="1:13" ht="23.25" customHeight="1" x14ac:dyDescent="0.25">
      <c r="A47" s="1139"/>
      <c r="B47" s="1139"/>
      <c r="C47" s="1108"/>
      <c r="D47" s="981"/>
      <c r="E47" s="352" t="s">
        <v>4</v>
      </c>
      <c r="F47" s="168">
        <v>4.0999999999999996</v>
      </c>
      <c r="G47" s="471">
        <v>38.200000000000003</v>
      </c>
      <c r="H47" s="168">
        <v>21</v>
      </c>
      <c r="I47" s="981"/>
      <c r="J47" s="985"/>
      <c r="K47" s="985"/>
      <c r="L47" s="933"/>
      <c r="M47" s="889"/>
    </row>
    <row r="48" spans="1:13" ht="21" customHeight="1" x14ac:dyDescent="0.25">
      <c r="A48" s="1102" t="s">
        <v>177</v>
      </c>
      <c r="B48" s="1102" t="s">
        <v>176</v>
      </c>
      <c r="C48" s="1111" t="s">
        <v>179</v>
      </c>
      <c r="D48" s="986" t="s">
        <v>451</v>
      </c>
      <c r="E48" s="352" t="s">
        <v>2</v>
      </c>
      <c r="F48" s="168">
        <v>80</v>
      </c>
      <c r="G48" s="471">
        <v>9.6</v>
      </c>
      <c r="H48" s="168">
        <v>9.6</v>
      </c>
      <c r="I48" s="986" t="s">
        <v>630</v>
      </c>
      <c r="J48" s="1130" t="s">
        <v>214</v>
      </c>
      <c r="K48" s="1130" t="s">
        <v>214</v>
      </c>
      <c r="L48" s="986" t="s">
        <v>1102</v>
      </c>
      <c r="M48" s="889"/>
    </row>
    <row r="49" spans="1:13" ht="20.25" customHeight="1" x14ac:dyDescent="0.25">
      <c r="A49" s="1104"/>
      <c r="B49" s="1104"/>
      <c r="C49" s="1113"/>
      <c r="D49" s="987"/>
      <c r="E49" s="352" t="s">
        <v>5</v>
      </c>
      <c r="F49" s="168">
        <v>120</v>
      </c>
      <c r="G49" s="471">
        <v>0</v>
      </c>
      <c r="H49" s="168">
        <v>0</v>
      </c>
      <c r="I49" s="987"/>
      <c r="J49" s="1131"/>
      <c r="K49" s="1131"/>
      <c r="L49" s="987"/>
      <c r="M49" s="889"/>
    </row>
    <row r="50" spans="1:13" ht="27.75" customHeight="1" x14ac:dyDescent="0.25">
      <c r="A50" s="166" t="s">
        <v>177</v>
      </c>
      <c r="B50" s="166" t="s">
        <v>176</v>
      </c>
      <c r="C50" s="357" t="s">
        <v>181</v>
      </c>
      <c r="D50" s="352" t="s">
        <v>662</v>
      </c>
      <c r="E50" s="352" t="s">
        <v>2</v>
      </c>
      <c r="F50" s="168">
        <v>20</v>
      </c>
      <c r="G50" s="471">
        <v>10.3</v>
      </c>
      <c r="H50" s="168">
        <v>10.3</v>
      </c>
      <c r="I50" s="352" t="s">
        <v>663</v>
      </c>
      <c r="J50" s="720">
        <v>1</v>
      </c>
      <c r="K50" s="720">
        <v>1</v>
      </c>
      <c r="L50" s="713" t="s">
        <v>1105</v>
      </c>
      <c r="M50" s="889"/>
    </row>
    <row r="51" spans="1:13" ht="16.5" customHeight="1" x14ac:dyDescent="0.25">
      <c r="A51" s="451" t="s">
        <v>177</v>
      </c>
      <c r="B51" s="173" t="s">
        <v>176</v>
      </c>
      <c r="C51" s="1098" t="s">
        <v>168</v>
      </c>
      <c r="D51" s="1098"/>
      <c r="E51" s="1098"/>
      <c r="F51" s="215">
        <f>SUM(F41:F50)</f>
        <v>1023.1</v>
      </c>
      <c r="G51" s="130">
        <f>SUM(G41:G50)</f>
        <v>858.2</v>
      </c>
      <c r="H51" s="215">
        <f>SUM(H41:H50)</f>
        <v>789.2</v>
      </c>
      <c r="I51" s="452"/>
      <c r="J51" s="824"/>
      <c r="K51" s="824"/>
      <c r="L51" s="453"/>
      <c r="M51" s="889"/>
    </row>
    <row r="52" spans="1:13" ht="16.5" customHeight="1" x14ac:dyDescent="0.25">
      <c r="A52" s="451" t="s">
        <v>177</v>
      </c>
      <c r="B52" s="1098" t="s">
        <v>169</v>
      </c>
      <c r="C52" s="1098"/>
      <c r="D52" s="1098"/>
      <c r="E52" s="1098"/>
      <c r="F52" s="216">
        <f>+F51</f>
        <v>1023.1</v>
      </c>
      <c r="G52" s="133">
        <f>+G51</f>
        <v>858.2</v>
      </c>
      <c r="H52" s="216">
        <f>+H51</f>
        <v>789.2</v>
      </c>
      <c r="I52" s="444"/>
      <c r="J52" s="825"/>
      <c r="K52" s="825"/>
      <c r="L52" s="358"/>
      <c r="M52" s="889"/>
    </row>
    <row r="53" spans="1:13" ht="19.5" customHeight="1" x14ac:dyDescent="0.25">
      <c r="A53" s="1146" t="s">
        <v>170</v>
      </c>
      <c r="B53" s="1146"/>
      <c r="C53" s="1146"/>
      <c r="D53" s="1146"/>
      <c r="E53" s="1146"/>
      <c r="F53" s="454">
        <f>+F52+F38</f>
        <v>2564.9</v>
      </c>
      <c r="G53" s="502">
        <f>+G52+G38</f>
        <v>2358.1999999999998</v>
      </c>
      <c r="H53" s="454">
        <f>+H52+H38</f>
        <v>2222.1999999999998</v>
      </c>
      <c r="I53" s="890"/>
      <c r="J53" s="826"/>
      <c r="K53" s="826"/>
      <c r="L53" s="455"/>
    </row>
    <row r="54" spans="1:13" ht="14.25" customHeight="1" x14ac:dyDescent="0.25">
      <c r="A54" s="1099" t="s">
        <v>191</v>
      </c>
      <c r="B54" s="1100"/>
      <c r="C54" s="1100"/>
      <c r="D54" s="1100"/>
      <c r="E54" s="1101"/>
      <c r="F54" s="918">
        <f>+F53-F55-F62</f>
        <v>0</v>
      </c>
      <c r="G54" s="918">
        <f>+G53-G55-G62</f>
        <v>8.5265128291212022E-14</v>
      </c>
      <c r="H54" s="918">
        <f>+H53-H55-H62</f>
        <v>-1.8474111129762605E-13</v>
      </c>
      <c r="I54" s="890"/>
      <c r="J54" s="826"/>
      <c r="K54" s="826"/>
      <c r="L54" s="455"/>
    </row>
    <row r="55" spans="1:13" ht="17.25" customHeight="1" x14ac:dyDescent="0.25">
      <c r="A55" s="1140" t="s">
        <v>17</v>
      </c>
      <c r="B55" s="1141"/>
      <c r="C55" s="1141"/>
      <c r="D55" s="1141"/>
      <c r="E55" s="1142"/>
      <c r="F55" s="185">
        <f>SUM(F56:F61)</f>
        <v>2400.6</v>
      </c>
      <c r="G55" s="84">
        <f>SUM(G56:G61)</f>
        <v>2303.7999999999997</v>
      </c>
      <c r="H55" s="185">
        <f>SUM(H56:H61)</f>
        <v>2185</v>
      </c>
      <c r="I55" s="890"/>
      <c r="J55" s="826"/>
      <c r="K55" s="826"/>
      <c r="L55" s="455"/>
    </row>
    <row r="56" spans="1:13" ht="15.75" customHeight="1" x14ac:dyDescent="0.25">
      <c r="A56" s="1095" t="s">
        <v>244</v>
      </c>
      <c r="B56" s="1096"/>
      <c r="C56" s="1096"/>
      <c r="D56" s="1096"/>
      <c r="E56" s="1097"/>
      <c r="F56" s="186">
        <f>+F50+F48+F46+F43+F42+F36+F30+F27+F24+F23+F21+F17+F14+F11</f>
        <v>1634.5</v>
      </c>
      <c r="G56" s="186">
        <f>+G50+G48+G46+G43+G42+G36+G30+G27+G24+G23+G21+G17+G14+G11</f>
        <v>1522.6</v>
      </c>
      <c r="H56" s="186">
        <f>+H50+H48+H46+H43+H42+H36+H30+H27+H24+H23+H21+H17+H14+H11</f>
        <v>1477.8999999999999</v>
      </c>
      <c r="I56" s="890"/>
      <c r="J56" s="826"/>
      <c r="K56" s="827"/>
      <c r="L56" s="456"/>
    </row>
    <row r="57" spans="1:13" ht="17.25" customHeight="1" x14ac:dyDescent="0.25">
      <c r="A57" s="1095" t="s">
        <v>245</v>
      </c>
      <c r="B57" s="1096"/>
      <c r="C57" s="1096"/>
      <c r="D57" s="1096"/>
      <c r="E57" s="1097"/>
      <c r="F57" s="188">
        <f>+F41+F15</f>
        <v>655.1</v>
      </c>
      <c r="G57" s="179">
        <f>+G41+G15</f>
        <v>659.8</v>
      </c>
      <c r="H57" s="188">
        <f>+H41+H15</f>
        <v>657.2</v>
      </c>
      <c r="I57" s="890"/>
      <c r="J57" s="826"/>
      <c r="K57" s="826"/>
      <c r="L57" s="455"/>
    </row>
    <row r="58" spans="1:13" ht="15.75" customHeight="1" x14ac:dyDescent="0.25">
      <c r="A58" s="1095" t="s">
        <v>246</v>
      </c>
      <c r="B58" s="1096"/>
      <c r="C58" s="1096"/>
      <c r="D58" s="1096"/>
      <c r="E58" s="1097"/>
      <c r="F58" s="187"/>
      <c r="G58" s="75"/>
      <c r="H58" s="187"/>
      <c r="I58" s="890"/>
      <c r="J58" s="826"/>
      <c r="K58" s="826"/>
      <c r="L58" s="455"/>
    </row>
    <row r="59" spans="1:13" ht="14.25" customHeight="1" x14ac:dyDescent="0.25">
      <c r="A59" s="1095" t="s">
        <v>247</v>
      </c>
      <c r="B59" s="1096"/>
      <c r="C59" s="1096"/>
      <c r="D59" s="1096"/>
      <c r="E59" s="1097"/>
      <c r="F59" s="187">
        <f>+F16</f>
        <v>111</v>
      </c>
      <c r="G59" s="75">
        <f>+G16</f>
        <v>121.4</v>
      </c>
      <c r="H59" s="187">
        <f>+H16</f>
        <v>49.9</v>
      </c>
      <c r="I59" s="890"/>
      <c r="J59" s="826"/>
      <c r="K59" s="826"/>
      <c r="L59" s="455"/>
    </row>
    <row r="60" spans="1:13" ht="14.25" customHeight="1" x14ac:dyDescent="0.25">
      <c r="A60" s="1095" t="s">
        <v>248</v>
      </c>
      <c r="B60" s="1096"/>
      <c r="C60" s="1096"/>
      <c r="D60" s="1096"/>
      <c r="E60" s="1097"/>
      <c r="F60" s="187"/>
      <c r="G60" s="75"/>
      <c r="H60" s="187"/>
      <c r="I60" s="890"/>
      <c r="J60" s="826"/>
      <c r="K60" s="826"/>
      <c r="L60" s="455"/>
    </row>
    <row r="61" spans="1:13" ht="13.5" customHeight="1" x14ac:dyDescent="0.25">
      <c r="A61" s="1095" t="s">
        <v>249</v>
      </c>
      <c r="B61" s="1096"/>
      <c r="C61" s="1096"/>
      <c r="D61" s="1096"/>
      <c r="E61" s="1097"/>
      <c r="F61" s="187"/>
      <c r="G61" s="75"/>
      <c r="H61" s="187"/>
      <c r="I61" s="890"/>
      <c r="J61" s="826"/>
      <c r="K61" s="826"/>
      <c r="L61" s="455"/>
    </row>
    <row r="62" spans="1:13" ht="15.75" customHeight="1" x14ac:dyDescent="0.25">
      <c r="A62" s="1092" t="s">
        <v>16</v>
      </c>
      <c r="B62" s="1093"/>
      <c r="C62" s="1093"/>
      <c r="D62" s="1093"/>
      <c r="E62" s="1094"/>
      <c r="F62" s="185">
        <f>SUM(F63:F66)</f>
        <v>164.29999999999998</v>
      </c>
      <c r="G62" s="84">
        <f>SUM(G63:G66)</f>
        <v>54.400000000000006</v>
      </c>
      <c r="H62" s="185">
        <f>SUM(H63:H66)</f>
        <v>37.200000000000003</v>
      </c>
      <c r="I62" s="890"/>
      <c r="J62" s="826"/>
      <c r="K62" s="826"/>
      <c r="L62" s="455"/>
    </row>
    <row r="63" spans="1:13" ht="14.25" customHeight="1" x14ac:dyDescent="0.25">
      <c r="A63" s="1095" t="s">
        <v>250</v>
      </c>
      <c r="B63" s="1096"/>
      <c r="C63" s="1096"/>
      <c r="D63" s="1096"/>
      <c r="E63" s="1097"/>
      <c r="F63" s="188">
        <f>+F47+F44</f>
        <v>23.6</v>
      </c>
      <c r="G63" s="179">
        <f>+G47+G44</f>
        <v>38.200000000000003</v>
      </c>
      <c r="H63" s="188">
        <f>+H47+H44</f>
        <v>21</v>
      </c>
      <c r="I63" s="890"/>
      <c r="J63" s="826"/>
      <c r="K63" s="826"/>
      <c r="L63" s="455"/>
    </row>
    <row r="64" spans="1:13" x14ac:dyDescent="0.25">
      <c r="A64" s="1095" t="s">
        <v>251</v>
      </c>
      <c r="B64" s="1096"/>
      <c r="C64" s="1096"/>
      <c r="D64" s="1096"/>
      <c r="E64" s="1097"/>
      <c r="F64" s="188">
        <f>+F49+F45+F22+F18</f>
        <v>140.69999999999999</v>
      </c>
      <c r="G64" s="179">
        <f>+G49+G45+G22+G18</f>
        <v>16.2</v>
      </c>
      <c r="H64" s="188">
        <f>+H49+H45+H22+H18</f>
        <v>16.2</v>
      </c>
      <c r="I64" s="890"/>
      <c r="J64" s="826"/>
      <c r="K64" s="826"/>
      <c r="L64" s="455"/>
    </row>
    <row r="65" spans="1:12" ht="14.25" customHeight="1" x14ac:dyDescent="0.25">
      <c r="A65" s="1095" t="s">
        <v>252</v>
      </c>
      <c r="B65" s="1096"/>
      <c r="C65" s="1096"/>
      <c r="D65" s="1096"/>
      <c r="E65" s="1097"/>
      <c r="F65" s="187"/>
      <c r="G65" s="75"/>
      <c r="H65" s="187"/>
      <c r="I65" s="890"/>
      <c r="J65" s="826"/>
      <c r="K65" s="826"/>
      <c r="L65" s="455"/>
    </row>
    <row r="66" spans="1:12" x14ac:dyDescent="0.25">
      <c r="A66" s="1095" t="s">
        <v>253</v>
      </c>
      <c r="B66" s="1096"/>
      <c r="C66" s="1096"/>
      <c r="D66" s="1096"/>
      <c r="E66" s="1097"/>
      <c r="F66" s="187"/>
      <c r="G66" s="75"/>
      <c r="H66" s="187"/>
      <c r="I66" s="890"/>
      <c r="J66" s="826"/>
      <c r="K66" s="826"/>
      <c r="L66" s="455"/>
    </row>
    <row r="67" spans="1:12" s="132" customFormat="1" ht="16.5" customHeight="1" x14ac:dyDescent="0.25">
      <c r="A67" s="1026" t="s">
        <v>816</v>
      </c>
      <c r="B67" s="1026"/>
      <c r="C67" s="1026"/>
      <c r="D67" s="1026"/>
      <c r="E67" s="1026"/>
      <c r="F67" s="1026"/>
      <c r="G67" s="1026"/>
      <c r="H67" s="1026"/>
      <c r="I67" s="365"/>
      <c r="J67" s="577"/>
      <c r="K67" s="578"/>
      <c r="L67" s="546"/>
    </row>
    <row r="68" spans="1:12" s="132" customFormat="1" ht="20.25" customHeight="1" x14ac:dyDescent="0.25">
      <c r="A68" s="941" t="s">
        <v>869</v>
      </c>
      <c r="B68" s="941"/>
      <c r="C68" s="941"/>
      <c r="D68" s="941"/>
      <c r="E68" s="941"/>
      <c r="F68" s="941"/>
      <c r="G68" s="941"/>
      <c r="H68" s="941"/>
      <c r="J68" s="579"/>
      <c r="K68" s="578"/>
      <c r="L68" s="546"/>
    </row>
    <row r="128" spans="7:7" x14ac:dyDescent="0.25">
      <c r="G128" s="506"/>
    </row>
  </sheetData>
  <mergeCells count="104">
    <mergeCell ref="A21:A22"/>
    <mergeCell ref="B21:B22"/>
    <mergeCell ref="C21:C22"/>
    <mergeCell ref="B14:B16"/>
    <mergeCell ref="A55:E55"/>
    <mergeCell ref="C29:I29"/>
    <mergeCell ref="A57:E57"/>
    <mergeCell ref="D46:D47"/>
    <mergeCell ref="G4:G7"/>
    <mergeCell ref="C12:E12"/>
    <mergeCell ref="C10:I10"/>
    <mergeCell ref="C28:E28"/>
    <mergeCell ref="B41:B42"/>
    <mergeCell ref="C40:I40"/>
    <mergeCell ref="D17:D18"/>
    <mergeCell ref="C14:C16"/>
    <mergeCell ref="A4:A7"/>
    <mergeCell ref="B4:B7"/>
    <mergeCell ref="D21:D22"/>
    <mergeCell ref="C51:E51"/>
    <mergeCell ref="A46:A47"/>
    <mergeCell ref="A48:A49"/>
    <mergeCell ref="A53:E53"/>
    <mergeCell ref="I48:I49"/>
    <mergeCell ref="L21:L22"/>
    <mergeCell ref="B17:B18"/>
    <mergeCell ref="K14:K16"/>
    <mergeCell ref="L14:L16"/>
    <mergeCell ref="L17:L18"/>
    <mergeCell ref="D14:D16"/>
    <mergeCell ref="D48:D49"/>
    <mergeCell ref="C48:C49"/>
    <mergeCell ref="J48:J49"/>
    <mergeCell ref="L48:L49"/>
    <mergeCell ref="L41:L42"/>
    <mergeCell ref="L43:L45"/>
    <mergeCell ref="L46:L47"/>
    <mergeCell ref="J21:J22"/>
    <mergeCell ref="D43:D45"/>
    <mergeCell ref="B48:B49"/>
    <mergeCell ref="K48:K49"/>
    <mergeCell ref="C17:C18"/>
    <mergeCell ref="B43:B45"/>
    <mergeCell ref="B46:B47"/>
    <mergeCell ref="I21:I22"/>
    <mergeCell ref="C37:E37"/>
    <mergeCell ref="J41:J42"/>
    <mergeCell ref="K43:K45"/>
    <mergeCell ref="J1:L1"/>
    <mergeCell ref="J3:L3"/>
    <mergeCell ref="E4:E7"/>
    <mergeCell ref="F4:F7"/>
    <mergeCell ref="A2:L2"/>
    <mergeCell ref="L5:L7"/>
    <mergeCell ref="J5:J7"/>
    <mergeCell ref="K17:K18"/>
    <mergeCell ref="I17:I18"/>
    <mergeCell ref="J17:J18"/>
    <mergeCell ref="J14:J16"/>
    <mergeCell ref="I14:I16"/>
    <mergeCell ref="I4:L4"/>
    <mergeCell ref="K5:K7"/>
    <mergeCell ref="A17:A18"/>
    <mergeCell ref="D4:D7"/>
    <mergeCell ref="A8:I8"/>
    <mergeCell ref="B9:I9"/>
    <mergeCell ref="I5:I7"/>
    <mergeCell ref="C13:I13"/>
    <mergeCell ref="H4:H7"/>
    <mergeCell ref="A14:A16"/>
    <mergeCell ref="A64:E64"/>
    <mergeCell ref="A58:E58"/>
    <mergeCell ref="A67:H67"/>
    <mergeCell ref="A56:E56"/>
    <mergeCell ref="A68:H68"/>
    <mergeCell ref="K46:K47"/>
    <mergeCell ref="K41:K42"/>
    <mergeCell ref="D41:D42"/>
    <mergeCell ref="C4:C7"/>
    <mergeCell ref="K21:K22"/>
    <mergeCell ref="C26:I26"/>
    <mergeCell ref="I46:I47"/>
    <mergeCell ref="C46:C47"/>
    <mergeCell ref="B38:E38"/>
    <mergeCell ref="C20:I20"/>
    <mergeCell ref="J46:J47"/>
    <mergeCell ref="C25:E25"/>
    <mergeCell ref="B39:I39"/>
    <mergeCell ref="I43:I45"/>
    <mergeCell ref="C43:C45"/>
    <mergeCell ref="A66:E66"/>
    <mergeCell ref="A65:E65"/>
    <mergeCell ref="A63:E63"/>
    <mergeCell ref="A59:E59"/>
    <mergeCell ref="J43:J45"/>
    <mergeCell ref="I41:I42"/>
    <mergeCell ref="C41:C42"/>
    <mergeCell ref="A41:A42"/>
    <mergeCell ref="A62:E62"/>
    <mergeCell ref="A60:E60"/>
    <mergeCell ref="A61:E61"/>
    <mergeCell ref="B52:E52"/>
    <mergeCell ref="A54:E54"/>
    <mergeCell ref="A43:A45"/>
  </mergeCells>
  <phoneticPr fontId="18" type="noConversion"/>
  <pageMargins left="0.19685039370078741" right="0.19685039370078741" top="0.51181102362204722" bottom="0.19685039370078741" header="0" footer="0"/>
  <pageSetup paperSize="9" scale="7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119"/>
  <sheetViews>
    <sheetView zoomScale="85" zoomScaleNormal="85" workbookViewId="0">
      <pane ySplit="7" topLeftCell="A8" activePane="bottomLeft" state="frozen"/>
      <selection activeCell="A38" sqref="A38:J38"/>
      <selection pane="bottomLeft" activeCell="N94" sqref="N94"/>
    </sheetView>
  </sheetViews>
  <sheetFormatPr defaultColWidth="9.109375" defaultRowHeight="13.2" x14ac:dyDescent="0.25"/>
  <cols>
    <col min="1" max="1" width="4" style="50" customWidth="1"/>
    <col min="2" max="2" width="3.33203125" style="50" customWidth="1"/>
    <col min="3" max="3" width="3.5546875" style="82" customWidth="1"/>
    <col min="4" max="4" width="39.88671875" style="43" customWidth="1"/>
    <col min="5" max="5" width="6.88671875" style="43" customWidth="1"/>
    <col min="6" max="6" width="12.33203125" style="42" customWidth="1"/>
    <col min="7" max="7" width="13" style="42" customWidth="1"/>
    <col min="8" max="8" width="12.33203125" style="42" customWidth="1"/>
    <col min="9" max="9" width="28.88671875" style="34" customWidth="1"/>
    <col min="10" max="10" width="5.88671875" style="457" customWidth="1"/>
    <col min="11" max="11" width="6" style="457" customWidth="1"/>
    <col min="12" max="12" width="42.44140625" style="457" customWidth="1"/>
    <col min="13" max="13" width="9.88671875" style="891" customWidth="1"/>
    <col min="14" max="16384" width="9.109375" style="6"/>
  </cols>
  <sheetData>
    <row r="1" spans="1:13" ht="18.75" customHeight="1" x14ac:dyDescent="0.25">
      <c r="J1" s="942" t="s">
        <v>712</v>
      </c>
      <c r="K1" s="942"/>
      <c r="L1" s="942"/>
    </row>
    <row r="2" spans="1:13" ht="24.75" customHeight="1" x14ac:dyDescent="0.25">
      <c r="A2" s="1173" t="s">
        <v>874</v>
      </c>
      <c r="B2" s="1173"/>
      <c r="C2" s="1173"/>
      <c r="D2" s="1173"/>
      <c r="E2" s="1173"/>
      <c r="F2" s="1173"/>
      <c r="G2" s="1173"/>
      <c r="H2" s="1173"/>
      <c r="I2" s="1173"/>
      <c r="J2" s="1173"/>
      <c r="K2" s="1173"/>
      <c r="L2" s="1173"/>
    </row>
    <row r="3" spans="1:13" x14ac:dyDescent="0.25">
      <c r="A3" s="1198" t="s">
        <v>282</v>
      </c>
      <c r="B3" s="1198"/>
      <c r="C3" s="1198"/>
      <c r="D3" s="1198"/>
      <c r="E3" s="1198"/>
      <c r="F3" s="1198"/>
      <c r="G3" s="1198"/>
      <c r="H3" s="1198"/>
      <c r="I3" s="1198"/>
      <c r="J3" s="1198"/>
      <c r="K3" s="1198"/>
      <c r="L3" s="1198"/>
    </row>
    <row r="4" spans="1:13" s="14" customFormat="1" ht="16.5" customHeight="1" x14ac:dyDescent="0.25">
      <c r="A4" s="957" t="s">
        <v>162</v>
      </c>
      <c r="B4" s="957" t="s">
        <v>163</v>
      </c>
      <c r="C4" s="957" t="s">
        <v>164</v>
      </c>
      <c r="D4" s="961" t="s">
        <v>165</v>
      </c>
      <c r="E4" s="957" t="s">
        <v>161</v>
      </c>
      <c r="F4" s="958" t="s">
        <v>867</v>
      </c>
      <c r="G4" s="1036" t="s">
        <v>1012</v>
      </c>
      <c r="H4" s="1036" t="s">
        <v>868</v>
      </c>
      <c r="I4" s="1036" t="s">
        <v>166</v>
      </c>
      <c r="J4" s="1036"/>
      <c r="K4" s="1036"/>
      <c r="L4" s="1036"/>
      <c r="M4" s="891"/>
    </row>
    <row r="5" spans="1:13" s="14" customFormat="1" ht="17.25" customHeight="1" x14ac:dyDescent="0.25">
      <c r="A5" s="957"/>
      <c r="B5" s="957"/>
      <c r="C5" s="957"/>
      <c r="D5" s="961"/>
      <c r="E5" s="957"/>
      <c r="F5" s="958"/>
      <c r="G5" s="1036"/>
      <c r="H5" s="1036"/>
      <c r="I5" s="1040" t="s">
        <v>167</v>
      </c>
      <c r="J5" s="1038" t="s">
        <v>865</v>
      </c>
      <c r="K5" s="1038" t="s">
        <v>866</v>
      </c>
      <c r="L5" s="1039" t="s">
        <v>877</v>
      </c>
      <c r="M5" s="891"/>
    </row>
    <row r="6" spans="1:13" s="14" customFormat="1" ht="24" customHeight="1" x14ac:dyDescent="0.25">
      <c r="A6" s="957"/>
      <c r="B6" s="957"/>
      <c r="C6" s="957"/>
      <c r="D6" s="961"/>
      <c r="E6" s="957"/>
      <c r="F6" s="958"/>
      <c r="G6" s="1036"/>
      <c r="H6" s="1036"/>
      <c r="I6" s="1040"/>
      <c r="J6" s="1038"/>
      <c r="K6" s="1038"/>
      <c r="L6" s="1040"/>
      <c r="M6" s="891"/>
    </row>
    <row r="7" spans="1:13" s="14" customFormat="1" ht="72" customHeight="1" x14ac:dyDescent="0.25">
      <c r="A7" s="957"/>
      <c r="B7" s="957"/>
      <c r="C7" s="957"/>
      <c r="D7" s="961"/>
      <c r="E7" s="957"/>
      <c r="F7" s="958"/>
      <c r="G7" s="1036"/>
      <c r="H7" s="1036"/>
      <c r="I7" s="1041"/>
      <c r="J7" s="1038"/>
      <c r="K7" s="1038"/>
      <c r="L7" s="1041"/>
      <c r="M7" s="891"/>
    </row>
    <row r="8" spans="1:13" s="14" customFormat="1" ht="27" customHeight="1" x14ac:dyDescent="0.25">
      <c r="A8" s="1188" t="s">
        <v>318</v>
      </c>
      <c r="B8" s="1189"/>
      <c r="C8" s="1189"/>
      <c r="D8" s="1189"/>
      <c r="E8" s="1189"/>
      <c r="F8" s="1189"/>
      <c r="G8" s="1189"/>
      <c r="H8" s="1189"/>
      <c r="I8" s="1189"/>
      <c r="J8" s="1189"/>
      <c r="K8" s="1189"/>
      <c r="L8" s="1190"/>
      <c r="M8" s="891"/>
    </row>
    <row r="9" spans="1:13" s="14" customFormat="1" ht="16.5" customHeight="1" x14ac:dyDescent="0.25">
      <c r="A9" s="44" t="s">
        <v>176</v>
      </c>
      <c r="B9" s="1184" t="s">
        <v>696</v>
      </c>
      <c r="C9" s="1184"/>
      <c r="D9" s="1184"/>
      <c r="E9" s="1184"/>
      <c r="F9" s="1184"/>
      <c r="G9" s="1184"/>
      <c r="H9" s="1184"/>
      <c r="I9" s="1184"/>
      <c r="J9" s="1184"/>
      <c r="K9" s="1184"/>
      <c r="L9" s="1184"/>
      <c r="M9" s="891"/>
    </row>
    <row r="10" spans="1:13" s="14" customFormat="1" ht="19.5" customHeight="1" x14ac:dyDescent="0.25">
      <c r="A10" s="44" t="s">
        <v>176</v>
      </c>
      <c r="B10" s="15" t="s">
        <v>176</v>
      </c>
      <c r="C10" s="1184" t="s">
        <v>440</v>
      </c>
      <c r="D10" s="1184"/>
      <c r="E10" s="1184"/>
      <c r="F10" s="1184"/>
      <c r="G10" s="1184"/>
      <c r="H10" s="1184"/>
      <c r="I10" s="1184"/>
      <c r="J10" s="1184"/>
      <c r="K10" s="1184"/>
      <c r="L10" s="1184"/>
      <c r="M10" s="891"/>
    </row>
    <row r="11" spans="1:13" ht="43.5" customHeight="1" x14ac:dyDescent="0.25">
      <c r="A11" s="1182" t="s">
        <v>176</v>
      </c>
      <c r="B11" s="1175" t="s">
        <v>176</v>
      </c>
      <c r="C11" s="1153" t="s">
        <v>176</v>
      </c>
      <c r="D11" s="1167" t="s">
        <v>441</v>
      </c>
      <c r="E11" s="869" t="s">
        <v>2</v>
      </c>
      <c r="F11" s="859">
        <v>931</v>
      </c>
      <c r="G11" s="859">
        <v>927.7</v>
      </c>
      <c r="H11" s="859">
        <v>963.7</v>
      </c>
      <c r="I11" s="876" t="s">
        <v>151</v>
      </c>
      <c r="J11" s="868" t="s">
        <v>744</v>
      </c>
      <c r="K11" s="868">
        <v>311</v>
      </c>
      <c r="L11" s="1168" t="s">
        <v>1019</v>
      </c>
      <c r="M11" s="892"/>
    </row>
    <row r="12" spans="1:13" ht="32.25" customHeight="1" x14ac:dyDescent="0.25">
      <c r="A12" s="1187"/>
      <c r="B12" s="1175"/>
      <c r="C12" s="1153"/>
      <c r="D12" s="1167"/>
      <c r="E12" s="869" t="s">
        <v>19</v>
      </c>
      <c r="F12" s="859">
        <v>4</v>
      </c>
      <c r="G12" s="859">
        <v>8.5</v>
      </c>
      <c r="H12" s="859">
        <v>6</v>
      </c>
      <c r="I12" s="1196" t="s">
        <v>293</v>
      </c>
      <c r="J12" s="1157" t="s">
        <v>745</v>
      </c>
      <c r="K12" s="1197">
        <v>161.69999999999999</v>
      </c>
      <c r="L12" s="1169"/>
      <c r="M12" s="892"/>
    </row>
    <row r="13" spans="1:13" ht="36" customHeight="1" x14ac:dyDescent="0.25">
      <c r="A13" s="1187"/>
      <c r="B13" s="1175"/>
      <c r="C13" s="1153"/>
      <c r="D13" s="1167"/>
      <c r="E13" s="869" t="s">
        <v>15</v>
      </c>
      <c r="F13" s="859">
        <v>0</v>
      </c>
      <c r="G13" s="859">
        <v>66.8</v>
      </c>
      <c r="H13" s="859">
        <v>66.8</v>
      </c>
      <c r="I13" s="1196"/>
      <c r="J13" s="1157"/>
      <c r="K13" s="1197"/>
      <c r="L13" s="1169"/>
      <c r="M13" s="892"/>
    </row>
    <row r="14" spans="1:13" ht="24" customHeight="1" x14ac:dyDescent="0.25">
      <c r="A14" s="1183"/>
      <c r="B14" s="1175"/>
      <c r="C14" s="1153"/>
      <c r="D14" s="1167"/>
      <c r="E14" s="869" t="s">
        <v>5</v>
      </c>
      <c r="F14" s="859">
        <v>40</v>
      </c>
      <c r="G14" s="859">
        <v>0</v>
      </c>
      <c r="H14" s="859">
        <v>0</v>
      </c>
      <c r="I14" s="1196"/>
      <c r="J14" s="1157"/>
      <c r="K14" s="1197"/>
      <c r="L14" s="1169"/>
      <c r="M14" s="892"/>
    </row>
    <row r="15" spans="1:13" ht="45" customHeight="1" x14ac:dyDescent="0.25">
      <c r="A15" s="1182" t="s">
        <v>176</v>
      </c>
      <c r="B15" s="1175" t="s">
        <v>176</v>
      </c>
      <c r="C15" s="1153" t="s">
        <v>177</v>
      </c>
      <c r="D15" s="1167" t="s">
        <v>442</v>
      </c>
      <c r="E15" s="869" t="s">
        <v>2</v>
      </c>
      <c r="F15" s="859">
        <v>10</v>
      </c>
      <c r="G15" s="859">
        <v>10</v>
      </c>
      <c r="H15" s="859">
        <v>10</v>
      </c>
      <c r="I15" s="934" t="s">
        <v>382</v>
      </c>
      <c r="J15" s="1192">
        <v>10</v>
      </c>
      <c r="K15" s="1192">
        <v>11</v>
      </c>
      <c r="L15" s="1169"/>
      <c r="M15" s="892"/>
    </row>
    <row r="16" spans="1:13" ht="33" customHeight="1" x14ac:dyDescent="0.25">
      <c r="A16" s="1183"/>
      <c r="B16" s="1175"/>
      <c r="C16" s="1153"/>
      <c r="D16" s="1167"/>
      <c r="E16" s="869" t="s">
        <v>5</v>
      </c>
      <c r="F16" s="859">
        <v>15</v>
      </c>
      <c r="G16" s="859">
        <v>10</v>
      </c>
      <c r="H16" s="859">
        <v>6.5</v>
      </c>
      <c r="I16" s="936"/>
      <c r="J16" s="1192"/>
      <c r="K16" s="1192"/>
      <c r="L16" s="1170"/>
      <c r="M16" s="892"/>
    </row>
    <row r="17" spans="1:13" ht="18" customHeight="1" x14ac:dyDescent="0.25">
      <c r="A17" s="44" t="s">
        <v>176</v>
      </c>
      <c r="B17" s="15" t="s">
        <v>176</v>
      </c>
      <c r="C17" s="1166" t="s">
        <v>168</v>
      </c>
      <c r="D17" s="1166"/>
      <c r="E17" s="1166"/>
      <c r="F17" s="130">
        <f>SUM(F11:F16)</f>
        <v>1000</v>
      </c>
      <c r="G17" s="130">
        <f>SUM(G11:G16)</f>
        <v>1023</v>
      </c>
      <c r="H17" s="130">
        <f>SUM(H11:H16)</f>
        <v>1053</v>
      </c>
      <c r="I17" s="858"/>
      <c r="J17" s="866"/>
      <c r="K17" s="866"/>
      <c r="L17" s="866"/>
      <c r="M17" s="892"/>
    </row>
    <row r="18" spans="1:13" ht="18.75" customHeight="1" x14ac:dyDescent="0.25">
      <c r="A18" s="44" t="s">
        <v>176</v>
      </c>
      <c r="B18" s="1166" t="s">
        <v>169</v>
      </c>
      <c r="C18" s="1166"/>
      <c r="D18" s="1166"/>
      <c r="E18" s="1166"/>
      <c r="F18" s="130">
        <f>+F17</f>
        <v>1000</v>
      </c>
      <c r="G18" s="130">
        <f>+G17</f>
        <v>1023</v>
      </c>
      <c r="H18" s="130">
        <f>+H17</f>
        <v>1053</v>
      </c>
      <c r="I18" s="858"/>
      <c r="J18" s="866"/>
      <c r="K18" s="866"/>
      <c r="L18" s="866"/>
      <c r="M18" s="892"/>
    </row>
    <row r="19" spans="1:13" ht="15" customHeight="1" x14ac:dyDescent="0.25">
      <c r="A19" s="45" t="s">
        <v>177</v>
      </c>
      <c r="B19" s="1191" t="s">
        <v>697</v>
      </c>
      <c r="C19" s="1191"/>
      <c r="D19" s="1191"/>
      <c r="E19" s="1191"/>
      <c r="F19" s="1191"/>
      <c r="G19" s="1191"/>
      <c r="H19" s="1191"/>
      <c r="I19" s="1191"/>
      <c r="J19" s="1191"/>
      <c r="K19" s="1191"/>
      <c r="L19" s="1191"/>
      <c r="M19" s="892"/>
    </row>
    <row r="20" spans="1:13" x14ac:dyDescent="0.25">
      <c r="A20" s="49" t="s">
        <v>177</v>
      </c>
      <c r="B20" s="15" t="s">
        <v>176</v>
      </c>
      <c r="C20" s="1152" t="s">
        <v>152</v>
      </c>
      <c r="D20" s="1152"/>
      <c r="E20" s="1152"/>
      <c r="F20" s="1152"/>
      <c r="G20" s="1152"/>
      <c r="H20" s="1152"/>
      <c r="I20" s="1152"/>
      <c r="J20" s="1152"/>
      <c r="K20" s="1152"/>
      <c r="L20" s="1152"/>
      <c r="M20" s="892"/>
    </row>
    <row r="21" spans="1:13" ht="45.75" customHeight="1" x14ac:dyDescent="0.25">
      <c r="A21" s="1153" t="s">
        <v>177</v>
      </c>
      <c r="B21" s="1147" t="s">
        <v>176</v>
      </c>
      <c r="C21" s="1147" t="s">
        <v>176</v>
      </c>
      <c r="D21" s="977" t="s">
        <v>443</v>
      </c>
      <c r="E21" s="856" t="s">
        <v>2</v>
      </c>
      <c r="F21" s="859">
        <v>448.5</v>
      </c>
      <c r="G21" s="859">
        <v>450.8</v>
      </c>
      <c r="H21" s="859">
        <v>473.2</v>
      </c>
      <c r="I21" s="934" t="s">
        <v>287</v>
      </c>
      <c r="J21" s="949" t="s">
        <v>746</v>
      </c>
      <c r="K21" s="949">
        <v>879</v>
      </c>
      <c r="L21" s="1193" t="s">
        <v>1014</v>
      </c>
      <c r="M21" s="892"/>
    </row>
    <row r="22" spans="1:13" ht="40.5" customHeight="1" x14ac:dyDescent="0.25">
      <c r="A22" s="1153"/>
      <c r="B22" s="1147"/>
      <c r="C22" s="1147"/>
      <c r="D22" s="977"/>
      <c r="E22" s="856" t="s">
        <v>15</v>
      </c>
      <c r="F22" s="859">
        <v>0</v>
      </c>
      <c r="G22" s="859">
        <v>5.0999999999999996</v>
      </c>
      <c r="H22" s="859">
        <v>5.0999999999999996</v>
      </c>
      <c r="I22" s="936"/>
      <c r="J22" s="955"/>
      <c r="K22" s="955"/>
      <c r="L22" s="1194"/>
      <c r="M22" s="892"/>
    </row>
    <row r="23" spans="1:13" ht="41.25" customHeight="1" x14ac:dyDescent="0.25">
      <c r="A23" s="1153"/>
      <c r="B23" s="1147"/>
      <c r="C23" s="1147"/>
      <c r="D23" s="977"/>
      <c r="E23" s="856" t="s">
        <v>19</v>
      </c>
      <c r="F23" s="859">
        <v>32</v>
      </c>
      <c r="G23" s="859">
        <v>45.2</v>
      </c>
      <c r="H23" s="859">
        <v>26.8</v>
      </c>
      <c r="I23" s="62" t="s">
        <v>153</v>
      </c>
      <c r="J23" s="875" t="s">
        <v>810</v>
      </c>
      <c r="K23" s="707">
        <v>28.3</v>
      </c>
      <c r="L23" s="1195"/>
      <c r="M23" s="892"/>
    </row>
    <row r="24" spans="1:13" ht="85.5" customHeight="1" x14ac:dyDescent="0.25">
      <c r="A24" s="865" t="s">
        <v>177</v>
      </c>
      <c r="B24" s="865" t="s">
        <v>176</v>
      </c>
      <c r="C24" s="865" t="s">
        <v>177</v>
      </c>
      <c r="D24" s="856" t="s">
        <v>519</v>
      </c>
      <c r="E24" s="856" t="s">
        <v>2</v>
      </c>
      <c r="F24" s="859">
        <v>5.5</v>
      </c>
      <c r="G24" s="859">
        <v>5.5</v>
      </c>
      <c r="H24" s="859">
        <v>5</v>
      </c>
      <c r="I24" s="856" t="s">
        <v>268</v>
      </c>
      <c r="J24" s="873">
        <v>2</v>
      </c>
      <c r="K24" s="873">
        <v>3</v>
      </c>
      <c r="L24" s="856" t="s">
        <v>1013</v>
      </c>
      <c r="M24" s="892"/>
    </row>
    <row r="25" spans="1:13" ht="35.25" customHeight="1" x14ac:dyDescent="0.25">
      <c r="A25" s="865" t="s">
        <v>177</v>
      </c>
      <c r="B25" s="865" t="s">
        <v>176</v>
      </c>
      <c r="C25" s="865" t="s">
        <v>178</v>
      </c>
      <c r="D25" s="858" t="s">
        <v>452</v>
      </c>
      <c r="E25" s="856" t="s">
        <v>2</v>
      </c>
      <c r="F25" s="859">
        <v>35</v>
      </c>
      <c r="G25" s="859">
        <v>0</v>
      </c>
      <c r="H25" s="859">
        <v>35</v>
      </c>
      <c r="I25" s="856" t="s">
        <v>155</v>
      </c>
      <c r="J25" s="873">
        <v>1</v>
      </c>
      <c r="K25" s="873">
        <v>1</v>
      </c>
      <c r="L25" s="856" t="s">
        <v>1017</v>
      </c>
      <c r="M25" s="892"/>
    </row>
    <row r="26" spans="1:13" ht="55.5" customHeight="1" x14ac:dyDescent="0.25">
      <c r="A26" s="937" t="s">
        <v>177</v>
      </c>
      <c r="B26" s="1147" t="s">
        <v>176</v>
      </c>
      <c r="C26" s="1147" t="s">
        <v>179</v>
      </c>
      <c r="D26" s="933" t="s">
        <v>748</v>
      </c>
      <c r="E26" s="856" t="s">
        <v>2</v>
      </c>
      <c r="F26" s="859">
        <v>20</v>
      </c>
      <c r="G26" s="859">
        <v>20</v>
      </c>
      <c r="H26" s="859">
        <v>0</v>
      </c>
      <c r="I26" s="934" t="s">
        <v>548</v>
      </c>
      <c r="J26" s="949"/>
      <c r="K26" s="949"/>
      <c r="L26" s="934" t="s">
        <v>1226</v>
      </c>
      <c r="M26" s="892"/>
    </row>
    <row r="27" spans="1:13" ht="45.75" customHeight="1" x14ac:dyDescent="0.25">
      <c r="A27" s="939"/>
      <c r="B27" s="1147"/>
      <c r="C27" s="1147"/>
      <c r="D27" s="933"/>
      <c r="E27" s="856" t="s">
        <v>4</v>
      </c>
      <c r="F27" s="859">
        <v>90</v>
      </c>
      <c r="G27" s="859">
        <v>90</v>
      </c>
      <c r="H27" s="859">
        <v>0</v>
      </c>
      <c r="I27" s="936"/>
      <c r="J27" s="955"/>
      <c r="K27" s="955"/>
      <c r="L27" s="936"/>
      <c r="M27" s="892"/>
    </row>
    <row r="28" spans="1:13" ht="16.5" customHeight="1" x14ac:dyDescent="0.25">
      <c r="A28" s="48" t="s">
        <v>177</v>
      </c>
      <c r="B28" s="322" t="s">
        <v>176</v>
      </c>
      <c r="C28" s="1162" t="s">
        <v>168</v>
      </c>
      <c r="D28" s="1162"/>
      <c r="E28" s="948"/>
      <c r="F28" s="130">
        <f>SUM(F21:F27)</f>
        <v>631</v>
      </c>
      <c r="G28" s="130">
        <f>SUM(G21:G27)</f>
        <v>616.6</v>
      </c>
      <c r="H28" s="130">
        <f>SUM(H21:H27)</f>
        <v>545.1</v>
      </c>
      <c r="I28" s="858"/>
      <c r="J28" s="873"/>
      <c r="K28" s="873"/>
      <c r="L28" s="873"/>
      <c r="M28" s="892"/>
    </row>
    <row r="29" spans="1:13" ht="16.5" customHeight="1" x14ac:dyDescent="0.25">
      <c r="A29" s="44" t="s">
        <v>177</v>
      </c>
      <c r="B29" s="948" t="s">
        <v>169</v>
      </c>
      <c r="C29" s="948"/>
      <c r="D29" s="948"/>
      <c r="E29" s="948"/>
      <c r="F29" s="130">
        <f>+F28</f>
        <v>631</v>
      </c>
      <c r="G29" s="130">
        <f>+G28</f>
        <v>616.6</v>
      </c>
      <c r="H29" s="130">
        <f>+H28</f>
        <v>545.1</v>
      </c>
      <c r="I29" s="858"/>
      <c r="J29" s="873"/>
      <c r="K29" s="873"/>
      <c r="L29" s="873"/>
      <c r="M29" s="892"/>
    </row>
    <row r="30" spans="1:13" x14ac:dyDescent="0.25">
      <c r="A30" s="44" t="s">
        <v>178</v>
      </c>
      <c r="B30" s="956" t="s">
        <v>549</v>
      </c>
      <c r="C30" s="956"/>
      <c r="D30" s="956"/>
      <c r="E30" s="956"/>
      <c r="F30" s="956"/>
      <c r="G30" s="956"/>
      <c r="H30" s="956"/>
      <c r="I30" s="956"/>
      <c r="J30" s="956"/>
      <c r="K30" s="956"/>
      <c r="L30" s="956"/>
      <c r="M30" s="892"/>
    </row>
    <row r="31" spans="1:13" ht="18" customHeight="1" x14ac:dyDescent="0.25">
      <c r="A31" s="44" t="s">
        <v>178</v>
      </c>
      <c r="B31" s="15" t="s">
        <v>176</v>
      </c>
      <c r="C31" s="1152" t="s">
        <v>550</v>
      </c>
      <c r="D31" s="1152"/>
      <c r="E31" s="1152"/>
      <c r="F31" s="1152"/>
      <c r="G31" s="1152"/>
      <c r="H31" s="1152"/>
      <c r="I31" s="1152"/>
      <c r="J31" s="1152"/>
      <c r="K31" s="1152"/>
      <c r="L31" s="1152"/>
      <c r="M31" s="892"/>
    </row>
    <row r="32" spans="1:13" ht="24.75" customHeight="1" x14ac:dyDescent="0.25">
      <c r="A32" s="1176" t="s">
        <v>178</v>
      </c>
      <c r="B32" s="1153" t="s">
        <v>176</v>
      </c>
      <c r="C32" s="1153" t="s">
        <v>176</v>
      </c>
      <c r="D32" s="1167" t="s">
        <v>121</v>
      </c>
      <c r="E32" s="869" t="s">
        <v>2</v>
      </c>
      <c r="F32" s="859">
        <v>1232</v>
      </c>
      <c r="G32" s="859">
        <v>1238.5999999999999</v>
      </c>
      <c r="H32" s="859">
        <v>1286.2</v>
      </c>
      <c r="I32" s="954" t="s">
        <v>1015</v>
      </c>
      <c r="J32" s="1185" t="s">
        <v>749</v>
      </c>
      <c r="K32" s="932">
        <v>71</v>
      </c>
      <c r="L32" s="934" t="s">
        <v>1016</v>
      </c>
      <c r="M32" s="892"/>
    </row>
    <row r="33" spans="1:13" ht="20.25" customHeight="1" x14ac:dyDescent="0.25">
      <c r="A33" s="1177"/>
      <c r="B33" s="1153"/>
      <c r="C33" s="1153"/>
      <c r="D33" s="1167"/>
      <c r="E33" s="869" t="s">
        <v>15</v>
      </c>
      <c r="F33" s="859">
        <v>0</v>
      </c>
      <c r="G33" s="859">
        <v>15.9</v>
      </c>
      <c r="H33" s="859">
        <v>15.6</v>
      </c>
      <c r="I33" s="954"/>
      <c r="J33" s="1185"/>
      <c r="K33" s="932"/>
      <c r="L33" s="935"/>
      <c r="M33" s="892"/>
    </row>
    <row r="34" spans="1:13" ht="24" customHeight="1" x14ac:dyDescent="0.25">
      <c r="A34" s="1178"/>
      <c r="B34" s="1153"/>
      <c r="C34" s="1153"/>
      <c r="D34" s="1167"/>
      <c r="E34" s="870" t="s">
        <v>19</v>
      </c>
      <c r="F34" s="859">
        <v>32</v>
      </c>
      <c r="G34" s="859">
        <v>28.3</v>
      </c>
      <c r="H34" s="859">
        <v>10.199999999999999</v>
      </c>
      <c r="I34" s="954"/>
      <c r="J34" s="1185"/>
      <c r="K34" s="932"/>
      <c r="L34" s="935"/>
      <c r="M34" s="892"/>
    </row>
    <row r="35" spans="1:13" ht="45" customHeight="1" x14ac:dyDescent="0.25">
      <c r="A35" s="872" t="s">
        <v>178</v>
      </c>
      <c r="B35" s="867" t="s">
        <v>176</v>
      </c>
      <c r="C35" s="867" t="s">
        <v>177</v>
      </c>
      <c r="D35" s="870" t="s">
        <v>173</v>
      </c>
      <c r="E35" s="869" t="s">
        <v>2</v>
      </c>
      <c r="F35" s="206">
        <v>130</v>
      </c>
      <c r="G35" s="206">
        <v>130</v>
      </c>
      <c r="H35" s="206">
        <v>131.9</v>
      </c>
      <c r="I35" s="858" t="s">
        <v>805</v>
      </c>
      <c r="J35" s="866" t="s">
        <v>806</v>
      </c>
      <c r="K35" s="866">
        <v>1276</v>
      </c>
      <c r="L35" s="936"/>
      <c r="M35" s="892"/>
    </row>
    <row r="36" spans="1:13" ht="18" customHeight="1" x14ac:dyDescent="0.25">
      <c r="A36" s="44" t="s">
        <v>178</v>
      </c>
      <c r="B36" s="15" t="s">
        <v>176</v>
      </c>
      <c r="C36" s="1166" t="s">
        <v>168</v>
      </c>
      <c r="D36" s="1166"/>
      <c r="E36" s="15"/>
      <c r="F36" s="130">
        <f>SUM(F32:F35)</f>
        <v>1394</v>
      </c>
      <c r="G36" s="130">
        <f>SUM(G32:G35)</f>
        <v>1412.8</v>
      </c>
      <c r="H36" s="130">
        <f>SUM(H32:H35)</f>
        <v>1443.9</v>
      </c>
      <c r="I36" s="96"/>
      <c r="J36" s="868"/>
      <c r="K36" s="868"/>
      <c r="L36" s="868"/>
      <c r="M36" s="892"/>
    </row>
    <row r="37" spans="1:13" ht="19.5" customHeight="1" x14ac:dyDescent="0.25">
      <c r="A37" s="44" t="s">
        <v>178</v>
      </c>
      <c r="B37" s="15" t="s">
        <v>177</v>
      </c>
      <c r="C37" s="1152" t="s">
        <v>154</v>
      </c>
      <c r="D37" s="1152"/>
      <c r="E37" s="1152"/>
      <c r="F37" s="1152"/>
      <c r="G37" s="1152"/>
      <c r="H37" s="1152"/>
      <c r="I37" s="1152"/>
      <c r="J37" s="1152"/>
      <c r="K37" s="1152"/>
      <c r="L37" s="1152"/>
      <c r="M37" s="892"/>
    </row>
    <row r="38" spans="1:13" ht="66.75" customHeight="1" x14ac:dyDescent="0.25">
      <c r="A38" s="46" t="s">
        <v>178</v>
      </c>
      <c r="B38" s="871" t="s">
        <v>177</v>
      </c>
      <c r="C38" s="867" t="s">
        <v>176</v>
      </c>
      <c r="D38" s="870" t="s">
        <v>551</v>
      </c>
      <c r="E38" s="869" t="s">
        <v>2</v>
      </c>
      <c r="F38" s="74">
        <v>61</v>
      </c>
      <c r="G38" s="74">
        <v>72.400000000000006</v>
      </c>
      <c r="H38" s="859">
        <v>72</v>
      </c>
      <c r="I38" s="1160" t="s">
        <v>155</v>
      </c>
      <c r="J38" s="1065">
        <v>40</v>
      </c>
      <c r="K38" s="1164">
        <v>41</v>
      </c>
      <c r="L38" s="934" t="s">
        <v>993</v>
      </c>
      <c r="M38" s="892"/>
    </row>
    <row r="39" spans="1:13" ht="64.5" customHeight="1" x14ac:dyDescent="0.25">
      <c r="A39" s="872" t="s">
        <v>178</v>
      </c>
      <c r="B39" s="867" t="s">
        <v>177</v>
      </c>
      <c r="C39" s="867" t="s">
        <v>177</v>
      </c>
      <c r="D39" s="870" t="s">
        <v>309</v>
      </c>
      <c r="E39" s="869" t="s">
        <v>2</v>
      </c>
      <c r="F39" s="859">
        <v>150</v>
      </c>
      <c r="G39" s="859">
        <v>122.8</v>
      </c>
      <c r="H39" s="859">
        <v>106</v>
      </c>
      <c r="I39" s="1160"/>
      <c r="J39" s="1066"/>
      <c r="K39" s="1165"/>
      <c r="L39" s="1174"/>
      <c r="M39" s="892"/>
    </row>
    <row r="40" spans="1:13" ht="82.5" customHeight="1" x14ac:dyDescent="0.25">
      <c r="A40" s="46" t="s">
        <v>178</v>
      </c>
      <c r="B40" s="871" t="s">
        <v>177</v>
      </c>
      <c r="C40" s="867" t="s">
        <v>178</v>
      </c>
      <c r="D40" s="27" t="s">
        <v>78</v>
      </c>
      <c r="E40" s="856" t="s">
        <v>2</v>
      </c>
      <c r="F40" s="859">
        <v>25</v>
      </c>
      <c r="G40" s="859">
        <v>20</v>
      </c>
      <c r="H40" s="859">
        <v>20</v>
      </c>
      <c r="I40" s="876" t="s">
        <v>156</v>
      </c>
      <c r="J40" s="873">
        <v>19</v>
      </c>
      <c r="K40" s="703">
        <v>19</v>
      </c>
      <c r="L40" s="876" t="s">
        <v>994</v>
      </c>
      <c r="M40" s="892"/>
    </row>
    <row r="41" spans="1:13" ht="70.5" customHeight="1" x14ac:dyDescent="0.25">
      <c r="A41" s="47" t="s">
        <v>178</v>
      </c>
      <c r="B41" s="29" t="s">
        <v>177</v>
      </c>
      <c r="C41" s="865" t="s">
        <v>179</v>
      </c>
      <c r="D41" s="27" t="s">
        <v>79</v>
      </c>
      <c r="E41" s="856" t="s">
        <v>2</v>
      </c>
      <c r="F41" s="859">
        <v>1</v>
      </c>
      <c r="G41" s="859">
        <v>1</v>
      </c>
      <c r="H41" s="859">
        <v>1</v>
      </c>
      <c r="I41" s="876" t="s">
        <v>157</v>
      </c>
      <c r="J41" s="866">
        <v>1</v>
      </c>
      <c r="K41" s="704">
        <v>1</v>
      </c>
      <c r="L41" s="856" t="s">
        <v>995</v>
      </c>
      <c r="M41" s="892"/>
    </row>
    <row r="42" spans="1:13" ht="63.75" customHeight="1" x14ac:dyDescent="0.25">
      <c r="A42" s="47" t="s">
        <v>178</v>
      </c>
      <c r="B42" s="29" t="s">
        <v>177</v>
      </c>
      <c r="C42" s="865" t="s">
        <v>180</v>
      </c>
      <c r="D42" s="27" t="s">
        <v>310</v>
      </c>
      <c r="E42" s="856" t="s">
        <v>2</v>
      </c>
      <c r="F42" s="859">
        <v>5</v>
      </c>
      <c r="G42" s="859">
        <v>5</v>
      </c>
      <c r="H42" s="859">
        <v>5</v>
      </c>
      <c r="I42" s="876" t="s">
        <v>157</v>
      </c>
      <c r="J42" s="866">
        <v>1</v>
      </c>
      <c r="K42" s="704">
        <v>1</v>
      </c>
      <c r="L42" s="876" t="s">
        <v>996</v>
      </c>
      <c r="M42" s="892"/>
    </row>
    <row r="43" spans="1:13" ht="24.75" customHeight="1" x14ac:dyDescent="0.25">
      <c r="A43" s="1179" t="s">
        <v>178</v>
      </c>
      <c r="B43" s="1147" t="s">
        <v>177</v>
      </c>
      <c r="C43" s="1147" t="s">
        <v>181</v>
      </c>
      <c r="D43" s="977" t="s">
        <v>664</v>
      </c>
      <c r="E43" s="856" t="s">
        <v>11</v>
      </c>
      <c r="F43" s="859">
        <v>4</v>
      </c>
      <c r="G43" s="859">
        <v>0</v>
      </c>
      <c r="H43" s="859">
        <v>0</v>
      </c>
      <c r="I43" s="954" t="s">
        <v>266</v>
      </c>
      <c r="J43" s="1043">
        <v>7</v>
      </c>
      <c r="K43" s="1043">
        <v>7</v>
      </c>
      <c r="L43" s="954" t="s">
        <v>997</v>
      </c>
      <c r="M43" s="892"/>
    </row>
    <row r="44" spans="1:13" ht="27" customHeight="1" x14ac:dyDescent="0.25">
      <c r="A44" s="1180"/>
      <c r="B44" s="1147"/>
      <c r="C44" s="1147"/>
      <c r="D44" s="977"/>
      <c r="E44" s="856" t="s">
        <v>2</v>
      </c>
      <c r="F44" s="859">
        <v>10</v>
      </c>
      <c r="G44" s="859">
        <v>7.5</v>
      </c>
      <c r="H44" s="859">
        <v>7.5</v>
      </c>
      <c r="I44" s="954"/>
      <c r="J44" s="1161"/>
      <c r="K44" s="1161"/>
      <c r="L44" s="954"/>
      <c r="M44" s="892"/>
    </row>
    <row r="45" spans="1:13" ht="18.75" customHeight="1" x14ac:dyDescent="0.25">
      <c r="A45" s="1180"/>
      <c r="B45" s="1147"/>
      <c r="C45" s="1147"/>
      <c r="D45" s="977"/>
      <c r="E45" s="856" t="s">
        <v>5</v>
      </c>
      <c r="F45" s="859">
        <v>3</v>
      </c>
      <c r="G45" s="859">
        <v>0</v>
      </c>
      <c r="H45" s="859">
        <v>0</v>
      </c>
      <c r="I45" s="954"/>
      <c r="J45" s="1044"/>
      <c r="K45" s="1044"/>
      <c r="L45" s="954"/>
      <c r="M45" s="892"/>
    </row>
    <row r="46" spans="1:13" ht="71.25" customHeight="1" x14ac:dyDescent="0.25">
      <c r="A46" s="865" t="s">
        <v>178</v>
      </c>
      <c r="B46" s="865" t="s">
        <v>177</v>
      </c>
      <c r="C46" s="865" t="s">
        <v>182</v>
      </c>
      <c r="D46" s="861" t="s">
        <v>80</v>
      </c>
      <c r="E46" s="856" t="s">
        <v>2</v>
      </c>
      <c r="F46" s="859">
        <v>5</v>
      </c>
      <c r="G46" s="859">
        <v>1</v>
      </c>
      <c r="H46" s="859">
        <v>1</v>
      </c>
      <c r="I46" s="869" t="s">
        <v>213</v>
      </c>
      <c r="J46" s="873">
        <v>1</v>
      </c>
      <c r="K46" s="873">
        <v>1</v>
      </c>
      <c r="L46" s="869" t="s">
        <v>998</v>
      </c>
      <c r="M46" s="892"/>
    </row>
    <row r="47" spans="1:13" ht="15.75" customHeight="1" x14ac:dyDescent="0.25">
      <c r="A47" s="48" t="s">
        <v>178</v>
      </c>
      <c r="B47" s="15" t="s">
        <v>177</v>
      </c>
      <c r="C47" s="1166" t="s">
        <v>168</v>
      </c>
      <c r="D47" s="1166"/>
      <c r="E47" s="1166"/>
      <c r="F47" s="130">
        <f>SUM(F38:F46)</f>
        <v>264</v>
      </c>
      <c r="G47" s="130">
        <f>SUM(G38:G46)</f>
        <v>229.7</v>
      </c>
      <c r="H47" s="130">
        <f>SUM(H38:H46)</f>
        <v>212.5</v>
      </c>
      <c r="I47" s="3"/>
      <c r="J47" s="40"/>
      <c r="K47" s="40"/>
      <c r="L47" s="40"/>
      <c r="M47" s="892"/>
    </row>
    <row r="48" spans="1:13" ht="16.5" customHeight="1" x14ac:dyDescent="0.25">
      <c r="A48" s="44" t="s">
        <v>178</v>
      </c>
      <c r="B48" s="1163" t="s">
        <v>169</v>
      </c>
      <c r="C48" s="1163"/>
      <c r="D48" s="1163"/>
      <c r="E48" s="1163"/>
      <c r="F48" s="133">
        <f>+F47+F36</f>
        <v>1658</v>
      </c>
      <c r="G48" s="133">
        <f>+G47+G36</f>
        <v>1642.5</v>
      </c>
      <c r="H48" s="133">
        <f>+H47+H36</f>
        <v>1656.4</v>
      </c>
      <c r="I48" s="3"/>
      <c r="J48" s="40"/>
      <c r="K48" s="40"/>
      <c r="L48" s="40"/>
      <c r="M48" s="892"/>
    </row>
    <row r="49" spans="1:13" ht="16.5" customHeight="1" x14ac:dyDescent="0.25">
      <c r="A49" s="44" t="s">
        <v>179</v>
      </c>
      <c r="B49" s="1152" t="s">
        <v>698</v>
      </c>
      <c r="C49" s="1152"/>
      <c r="D49" s="1152"/>
      <c r="E49" s="1152"/>
      <c r="F49" s="1152"/>
      <c r="G49" s="1152"/>
      <c r="H49" s="1152"/>
      <c r="I49" s="1152"/>
      <c r="J49" s="1152"/>
      <c r="K49" s="1152"/>
      <c r="L49" s="1152"/>
      <c r="M49" s="892"/>
    </row>
    <row r="50" spans="1:13" ht="15.75" customHeight="1" x14ac:dyDescent="0.25">
      <c r="A50" s="44" t="s">
        <v>179</v>
      </c>
      <c r="B50" s="15" t="s">
        <v>176</v>
      </c>
      <c r="C50" s="1152" t="s">
        <v>552</v>
      </c>
      <c r="D50" s="1152"/>
      <c r="E50" s="1152"/>
      <c r="F50" s="1152"/>
      <c r="G50" s="1152"/>
      <c r="H50" s="1152"/>
      <c r="I50" s="1152"/>
      <c r="J50" s="1152"/>
      <c r="K50" s="1152"/>
      <c r="L50" s="1152"/>
      <c r="M50" s="892"/>
    </row>
    <row r="51" spans="1:13" ht="46.5" customHeight="1" x14ac:dyDescent="0.25">
      <c r="A51" s="51" t="s">
        <v>179</v>
      </c>
      <c r="B51" s="870" t="s">
        <v>176</v>
      </c>
      <c r="C51" s="867" t="s">
        <v>176</v>
      </c>
      <c r="D51" s="22" t="s">
        <v>81</v>
      </c>
      <c r="E51" s="3" t="s">
        <v>2</v>
      </c>
      <c r="F51" s="325">
        <v>8</v>
      </c>
      <c r="G51" s="469">
        <v>8</v>
      </c>
      <c r="H51" s="656">
        <v>8</v>
      </c>
      <c r="I51" s="3" t="s">
        <v>156</v>
      </c>
      <c r="J51" s="331">
        <v>5</v>
      </c>
      <c r="K51" s="703">
        <v>5</v>
      </c>
      <c r="L51" s="667" t="s">
        <v>1001</v>
      </c>
      <c r="M51" s="892"/>
    </row>
    <row r="52" spans="1:13" ht="53.25" customHeight="1" x14ac:dyDescent="0.25">
      <c r="A52" s="172" t="s">
        <v>179</v>
      </c>
      <c r="B52" s="870" t="s">
        <v>176</v>
      </c>
      <c r="C52" s="867" t="s">
        <v>177</v>
      </c>
      <c r="D52" s="30" t="s">
        <v>554</v>
      </c>
      <c r="E52" s="335" t="s">
        <v>2</v>
      </c>
      <c r="F52" s="325">
        <v>4</v>
      </c>
      <c r="G52" s="469">
        <v>4</v>
      </c>
      <c r="H52" s="656">
        <v>4</v>
      </c>
      <c r="I52" s="3" t="s">
        <v>558</v>
      </c>
      <c r="J52" s="331">
        <v>40</v>
      </c>
      <c r="K52" s="703">
        <v>46</v>
      </c>
      <c r="L52" s="670" t="s">
        <v>1002</v>
      </c>
      <c r="M52" s="892"/>
    </row>
    <row r="53" spans="1:13" ht="45" customHeight="1" x14ac:dyDescent="0.25">
      <c r="A53" s="51" t="s">
        <v>179</v>
      </c>
      <c r="B53" s="870" t="s">
        <v>176</v>
      </c>
      <c r="C53" s="867" t="s">
        <v>178</v>
      </c>
      <c r="D53" s="22" t="s">
        <v>259</v>
      </c>
      <c r="E53" s="335" t="s">
        <v>2</v>
      </c>
      <c r="F53" s="325">
        <v>20</v>
      </c>
      <c r="G53" s="469">
        <v>10</v>
      </c>
      <c r="H53" s="656">
        <v>9.3000000000000007</v>
      </c>
      <c r="I53" s="3" t="s">
        <v>29</v>
      </c>
      <c r="J53" s="331">
        <v>5</v>
      </c>
      <c r="K53" s="703">
        <v>5</v>
      </c>
      <c r="L53" s="667" t="s">
        <v>999</v>
      </c>
      <c r="M53" s="892"/>
    </row>
    <row r="54" spans="1:13" ht="36" customHeight="1" x14ac:dyDescent="0.25">
      <c r="A54" s="51" t="s">
        <v>179</v>
      </c>
      <c r="B54" s="870" t="s">
        <v>176</v>
      </c>
      <c r="C54" s="867" t="s">
        <v>179</v>
      </c>
      <c r="D54" s="22" t="s">
        <v>553</v>
      </c>
      <c r="E54" s="335" t="s">
        <v>2</v>
      </c>
      <c r="F54" s="325">
        <v>2</v>
      </c>
      <c r="G54" s="469">
        <v>2</v>
      </c>
      <c r="H54" s="656">
        <v>2</v>
      </c>
      <c r="I54" s="3" t="s">
        <v>29</v>
      </c>
      <c r="J54" s="331">
        <v>1</v>
      </c>
      <c r="K54" s="703">
        <v>1</v>
      </c>
      <c r="L54" s="657" t="s">
        <v>1000</v>
      </c>
      <c r="M54" s="892"/>
    </row>
    <row r="55" spans="1:13" ht="14.25" customHeight="1" x14ac:dyDescent="0.25">
      <c r="A55" s="44" t="s">
        <v>179</v>
      </c>
      <c r="B55" s="15" t="s">
        <v>176</v>
      </c>
      <c r="C55" s="1166" t="s">
        <v>168</v>
      </c>
      <c r="D55" s="1166"/>
      <c r="E55" s="1166"/>
      <c r="F55" s="130">
        <f>SUM(F51:F54)</f>
        <v>34</v>
      </c>
      <c r="G55" s="130">
        <f>SUM(G51:G54)</f>
        <v>24</v>
      </c>
      <c r="H55" s="130">
        <f>SUM(H51:H54)</f>
        <v>23.3</v>
      </c>
      <c r="I55" s="3"/>
      <c r="J55" s="40"/>
      <c r="K55" s="40"/>
      <c r="L55" s="40"/>
      <c r="M55" s="892"/>
    </row>
    <row r="56" spans="1:13" ht="15.75" customHeight="1" x14ac:dyDescent="0.25">
      <c r="A56" s="44" t="s">
        <v>179</v>
      </c>
      <c r="B56" s="1163" t="s">
        <v>169</v>
      </c>
      <c r="C56" s="1163"/>
      <c r="D56" s="1163"/>
      <c r="E56" s="1163"/>
      <c r="F56" s="133">
        <f>+F55</f>
        <v>34</v>
      </c>
      <c r="G56" s="133">
        <f>+G55</f>
        <v>24</v>
      </c>
      <c r="H56" s="133">
        <f>+H55</f>
        <v>23.3</v>
      </c>
      <c r="I56" s="3"/>
      <c r="J56" s="40"/>
      <c r="K56" s="40"/>
      <c r="L56" s="40"/>
      <c r="M56" s="892"/>
    </row>
    <row r="57" spans="1:13" ht="20.25" customHeight="1" x14ac:dyDescent="0.25">
      <c r="A57" s="46" t="s">
        <v>180</v>
      </c>
      <c r="B57" s="1149" t="s">
        <v>555</v>
      </c>
      <c r="C57" s="1151"/>
      <c r="D57" s="1151"/>
      <c r="E57" s="1151"/>
      <c r="F57" s="1151"/>
      <c r="G57" s="1151"/>
      <c r="H57" s="1151"/>
      <c r="I57" s="1151"/>
      <c r="J57" s="1151"/>
      <c r="K57" s="1151"/>
      <c r="L57" s="1151"/>
      <c r="M57" s="892"/>
    </row>
    <row r="58" spans="1:13" ht="21" customHeight="1" x14ac:dyDescent="0.25">
      <c r="A58" s="63" t="s">
        <v>180</v>
      </c>
      <c r="B58" s="871" t="s">
        <v>176</v>
      </c>
      <c r="C58" s="1152" t="s">
        <v>556</v>
      </c>
      <c r="D58" s="1152"/>
      <c r="E58" s="1152"/>
      <c r="F58" s="1152"/>
      <c r="G58" s="1152"/>
      <c r="H58" s="1152"/>
      <c r="I58" s="1152"/>
      <c r="J58" s="1152"/>
      <c r="K58" s="1152"/>
      <c r="L58" s="1152"/>
      <c r="M58" s="892"/>
    </row>
    <row r="59" spans="1:13" ht="42.75" customHeight="1" x14ac:dyDescent="0.25">
      <c r="A59" s="1153" t="s">
        <v>180</v>
      </c>
      <c r="B59" s="1153" t="s">
        <v>176</v>
      </c>
      <c r="C59" s="1153" t="s">
        <v>176</v>
      </c>
      <c r="D59" s="1160" t="s">
        <v>557</v>
      </c>
      <c r="E59" s="858" t="s">
        <v>2</v>
      </c>
      <c r="F59" s="862">
        <v>25</v>
      </c>
      <c r="G59" s="862">
        <v>22</v>
      </c>
      <c r="H59" s="862">
        <v>21.3</v>
      </c>
      <c r="I59" s="1199" t="s">
        <v>29</v>
      </c>
      <c r="J59" s="1148">
        <v>14</v>
      </c>
      <c r="K59" s="1148">
        <v>14</v>
      </c>
      <c r="L59" s="1199" t="s">
        <v>1194</v>
      </c>
      <c r="M59" s="892"/>
    </row>
    <row r="60" spans="1:13" ht="39" customHeight="1" x14ac:dyDescent="0.25">
      <c r="A60" s="1153"/>
      <c r="B60" s="1153"/>
      <c r="C60" s="1153"/>
      <c r="D60" s="1160"/>
      <c r="E60" s="858" t="s">
        <v>5</v>
      </c>
      <c r="F60" s="862">
        <v>18</v>
      </c>
      <c r="G60" s="862">
        <v>18</v>
      </c>
      <c r="H60" s="862">
        <v>16.7</v>
      </c>
      <c r="I60" s="1200"/>
      <c r="J60" s="1148"/>
      <c r="K60" s="1148"/>
      <c r="L60" s="1200"/>
      <c r="M60" s="892"/>
    </row>
    <row r="61" spans="1:13" ht="48" customHeight="1" x14ac:dyDescent="0.25">
      <c r="A61" s="1153"/>
      <c r="B61" s="1153"/>
      <c r="C61" s="1153"/>
      <c r="D61" s="1160"/>
      <c r="E61" s="858" t="s">
        <v>11</v>
      </c>
      <c r="F61" s="862">
        <v>7</v>
      </c>
      <c r="G61" s="862">
        <v>7</v>
      </c>
      <c r="H61" s="862">
        <v>6.2</v>
      </c>
      <c r="I61" s="1201"/>
      <c r="J61" s="1148"/>
      <c r="K61" s="1148"/>
      <c r="L61" s="1201"/>
      <c r="M61" s="892"/>
    </row>
    <row r="62" spans="1:13" ht="57.75" customHeight="1" x14ac:dyDescent="0.25">
      <c r="A62" s="871" t="s">
        <v>180</v>
      </c>
      <c r="B62" s="871" t="s">
        <v>176</v>
      </c>
      <c r="C62" s="867" t="s">
        <v>177</v>
      </c>
      <c r="D62" s="869" t="s">
        <v>205</v>
      </c>
      <c r="E62" s="858" t="s">
        <v>2</v>
      </c>
      <c r="F62" s="862">
        <v>12</v>
      </c>
      <c r="G62" s="862">
        <v>10</v>
      </c>
      <c r="H62" s="862">
        <v>10</v>
      </c>
      <c r="I62" s="876" t="s">
        <v>237</v>
      </c>
      <c r="J62" s="866">
        <v>23</v>
      </c>
      <c r="K62" s="866">
        <v>19</v>
      </c>
      <c r="L62" s="876" t="s">
        <v>1005</v>
      </c>
      <c r="M62" s="892"/>
    </row>
    <row r="63" spans="1:13" ht="42.75" customHeight="1" x14ac:dyDescent="0.25">
      <c r="A63" s="1180" t="s">
        <v>180</v>
      </c>
      <c r="B63" s="1147" t="s">
        <v>176</v>
      </c>
      <c r="C63" s="1147" t="s">
        <v>178</v>
      </c>
      <c r="D63" s="933" t="s">
        <v>288</v>
      </c>
      <c r="E63" s="858" t="s">
        <v>2</v>
      </c>
      <c r="F63" s="862">
        <v>89.4</v>
      </c>
      <c r="G63" s="862">
        <v>57.5</v>
      </c>
      <c r="H63" s="862">
        <v>57.5</v>
      </c>
      <c r="I63" s="1158" t="s">
        <v>29</v>
      </c>
      <c r="J63" s="1148">
        <v>18</v>
      </c>
      <c r="K63" s="1148">
        <v>14</v>
      </c>
      <c r="L63" s="1158" t="s">
        <v>1195</v>
      </c>
      <c r="M63" s="892"/>
    </row>
    <row r="64" spans="1:13" ht="42" customHeight="1" x14ac:dyDescent="0.25">
      <c r="A64" s="1180"/>
      <c r="B64" s="1147"/>
      <c r="C64" s="1147"/>
      <c r="D64" s="933"/>
      <c r="E64" s="858" t="s">
        <v>4</v>
      </c>
      <c r="F64" s="877">
        <v>710</v>
      </c>
      <c r="G64" s="877">
        <v>710</v>
      </c>
      <c r="H64" s="877">
        <v>329.1</v>
      </c>
      <c r="I64" s="1159"/>
      <c r="J64" s="1148"/>
      <c r="K64" s="1148"/>
      <c r="L64" s="1159"/>
      <c r="M64" s="892"/>
    </row>
    <row r="65" spans="1:13" ht="33.75" customHeight="1" x14ac:dyDescent="0.25">
      <c r="A65" s="1147" t="s">
        <v>180</v>
      </c>
      <c r="B65" s="1147" t="s">
        <v>176</v>
      </c>
      <c r="C65" s="1147" t="s">
        <v>179</v>
      </c>
      <c r="D65" s="933" t="s">
        <v>455</v>
      </c>
      <c r="E65" s="858" t="s">
        <v>2</v>
      </c>
      <c r="F65" s="862">
        <v>29.3</v>
      </c>
      <c r="G65" s="862">
        <v>29.3</v>
      </c>
      <c r="H65" s="862">
        <v>28.9</v>
      </c>
      <c r="I65" s="1158" t="s">
        <v>387</v>
      </c>
      <c r="J65" s="1148">
        <v>21</v>
      </c>
      <c r="K65" s="1148">
        <v>19</v>
      </c>
      <c r="L65" s="1158" t="s">
        <v>1004</v>
      </c>
      <c r="M65" s="892"/>
    </row>
    <row r="66" spans="1:13" ht="27.75" customHeight="1" x14ac:dyDescent="0.25">
      <c r="A66" s="1147"/>
      <c r="B66" s="1147"/>
      <c r="C66" s="1147"/>
      <c r="D66" s="933"/>
      <c r="E66" s="861" t="s">
        <v>4</v>
      </c>
      <c r="F66" s="862">
        <v>342.7</v>
      </c>
      <c r="G66" s="862">
        <v>342.7</v>
      </c>
      <c r="H66" s="862">
        <v>404.2</v>
      </c>
      <c r="I66" s="1159"/>
      <c r="J66" s="1148"/>
      <c r="K66" s="1148"/>
      <c r="L66" s="1159"/>
      <c r="M66" s="892"/>
    </row>
    <row r="67" spans="1:13" ht="45" customHeight="1" x14ac:dyDescent="0.25">
      <c r="A67" s="867" t="s">
        <v>180</v>
      </c>
      <c r="B67" s="867" t="s">
        <v>176</v>
      </c>
      <c r="C67" s="867" t="s">
        <v>180</v>
      </c>
      <c r="D67" s="856" t="s">
        <v>354</v>
      </c>
      <c r="E67" s="861" t="s">
        <v>5</v>
      </c>
      <c r="F67" s="862">
        <v>34</v>
      </c>
      <c r="G67" s="862">
        <v>33</v>
      </c>
      <c r="H67" s="862">
        <v>33</v>
      </c>
      <c r="I67" s="858" t="s">
        <v>695</v>
      </c>
      <c r="J67" s="866">
        <v>100</v>
      </c>
      <c r="K67" s="704">
        <v>100</v>
      </c>
      <c r="L67" s="858" t="s">
        <v>1003</v>
      </c>
      <c r="M67" s="892"/>
    </row>
    <row r="68" spans="1:13" ht="17.25" customHeight="1" x14ac:dyDescent="0.25">
      <c r="A68" s="48" t="s">
        <v>180</v>
      </c>
      <c r="B68" s="15" t="s">
        <v>176</v>
      </c>
      <c r="C68" s="1166" t="s">
        <v>168</v>
      </c>
      <c r="D68" s="1166"/>
      <c r="E68" s="1166"/>
      <c r="F68" s="130">
        <f>SUM(F59:F67)</f>
        <v>1267.3999999999999</v>
      </c>
      <c r="G68" s="130">
        <f>SUM(G59:G67)</f>
        <v>1229.5</v>
      </c>
      <c r="H68" s="130">
        <f>SUM(H59:H67)</f>
        <v>906.9</v>
      </c>
      <c r="I68" s="3"/>
      <c r="J68" s="40"/>
      <c r="K68" s="40"/>
      <c r="L68" s="40"/>
      <c r="M68" s="892"/>
    </row>
    <row r="69" spans="1:13" ht="18.75" customHeight="1" x14ac:dyDescent="0.25">
      <c r="A69" s="44" t="s">
        <v>180</v>
      </c>
      <c r="B69" s="1163" t="s">
        <v>169</v>
      </c>
      <c r="C69" s="1163"/>
      <c r="D69" s="1163"/>
      <c r="E69" s="1163"/>
      <c r="F69" s="133">
        <f>+F68</f>
        <v>1267.3999999999999</v>
      </c>
      <c r="G69" s="133">
        <f>+G68</f>
        <v>1229.5</v>
      </c>
      <c r="H69" s="133">
        <f>+H68</f>
        <v>906.9</v>
      </c>
      <c r="I69" s="3"/>
      <c r="J69" s="40"/>
      <c r="K69" s="40"/>
      <c r="L69" s="40"/>
      <c r="M69" s="892"/>
    </row>
    <row r="70" spans="1:13" ht="15" customHeight="1" x14ac:dyDescent="0.25">
      <c r="A70" s="44" t="s">
        <v>181</v>
      </c>
      <c r="B70" s="1149" t="s">
        <v>559</v>
      </c>
      <c r="C70" s="1150"/>
      <c r="D70" s="1150"/>
      <c r="E70" s="1150"/>
      <c r="F70" s="1150"/>
      <c r="G70" s="1150"/>
      <c r="H70" s="1150"/>
      <c r="I70" s="1150"/>
      <c r="J70" s="1150"/>
      <c r="K70" s="1150"/>
      <c r="L70" s="1150"/>
      <c r="M70" s="892"/>
    </row>
    <row r="71" spans="1:13" ht="18" customHeight="1" x14ac:dyDescent="0.25">
      <c r="A71" s="49" t="s">
        <v>181</v>
      </c>
      <c r="B71" s="15" t="s">
        <v>176</v>
      </c>
      <c r="C71" s="1149" t="s">
        <v>560</v>
      </c>
      <c r="D71" s="1150"/>
      <c r="E71" s="1150"/>
      <c r="F71" s="1150"/>
      <c r="G71" s="1150"/>
      <c r="H71" s="1150"/>
      <c r="I71" s="1150"/>
      <c r="J71" s="1150"/>
      <c r="K71" s="1150"/>
      <c r="L71" s="1150"/>
      <c r="M71" s="892"/>
    </row>
    <row r="72" spans="1:13" ht="44.25" customHeight="1" x14ac:dyDescent="0.25">
      <c r="A72" s="860" t="s">
        <v>181</v>
      </c>
      <c r="B72" s="867" t="s">
        <v>176</v>
      </c>
      <c r="C72" s="867" t="s">
        <v>176</v>
      </c>
      <c r="D72" s="874" t="s">
        <v>20</v>
      </c>
      <c r="E72" s="32" t="s">
        <v>15</v>
      </c>
      <c r="F72" s="519">
        <v>957</v>
      </c>
      <c r="G72" s="519">
        <v>957</v>
      </c>
      <c r="H72" s="519">
        <v>957</v>
      </c>
      <c r="I72" s="526" t="s">
        <v>238</v>
      </c>
      <c r="J72" s="523">
        <v>100</v>
      </c>
      <c r="K72" s="523">
        <v>100</v>
      </c>
      <c r="L72" s="526" t="s">
        <v>1008</v>
      </c>
      <c r="M72" s="892"/>
    </row>
    <row r="73" spans="1:13" ht="30" customHeight="1" x14ac:dyDescent="0.25">
      <c r="A73" s="937" t="s">
        <v>181</v>
      </c>
      <c r="B73" s="1147" t="s">
        <v>176</v>
      </c>
      <c r="C73" s="1147" t="s">
        <v>177</v>
      </c>
      <c r="D73" s="1186" t="s">
        <v>391</v>
      </c>
      <c r="E73" s="344" t="s">
        <v>2</v>
      </c>
      <c r="F73" s="519">
        <v>100</v>
      </c>
      <c r="G73" s="519">
        <v>52</v>
      </c>
      <c r="H73" s="655">
        <v>14.6</v>
      </c>
      <c r="I73" s="1160" t="s">
        <v>374</v>
      </c>
      <c r="J73" s="1157"/>
      <c r="K73" s="1157"/>
      <c r="L73" s="1160" t="s">
        <v>1006</v>
      </c>
      <c r="M73" s="892"/>
    </row>
    <row r="74" spans="1:13" ht="24" customHeight="1" x14ac:dyDescent="0.25">
      <c r="A74" s="939"/>
      <c r="B74" s="1147"/>
      <c r="C74" s="1147"/>
      <c r="D74" s="1186"/>
      <c r="E74" s="344" t="s">
        <v>4</v>
      </c>
      <c r="F74" s="519">
        <v>150</v>
      </c>
      <c r="G74" s="519">
        <v>150</v>
      </c>
      <c r="H74" s="655">
        <v>0</v>
      </c>
      <c r="I74" s="1160"/>
      <c r="J74" s="1157"/>
      <c r="K74" s="1157"/>
      <c r="L74" s="1160"/>
      <c r="M74" s="892"/>
    </row>
    <row r="75" spans="1:13" ht="24" customHeight="1" x14ac:dyDescent="0.25">
      <c r="A75" s="964" t="s">
        <v>181</v>
      </c>
      <c r="B75" s="1153" t="s">
        <v>176</v>
      </c>
      <c r="C75" s="1153" t="s">
        <v>178</v>
      </c>
      <c r="D75" s="933" t="s">
        <v>289</v>
      </c>
      <c r="E75" s="33" t="s">
        <v>2</v>
      </c>
      <c r="F75" s="519">
        <v>0</v>
      </c>
      <c r="G75" s="519">
        <v>0</v>
      </c>
      <c r="H75" s="519">
        <v>0</v>
      </c>
      <c r="I75" s="933" t="s">
        <v>236</v>
      </c>
      <c r="J75" s="1185">
        <v>1</v>
      </c>
      <c r="K75" s="1185">
        <v>1</v>
      </c>
      <c r="L75" s="933" t="s">
        <v>1007</v>
      </c>
      <c r="M75" s="892"/>
    </row>
    <row r="76" spans="1:13" ht="19.5" customHeight="1" x14ac:dyDescent="0.25">
      <c r="A76" s="1171"/>
      <c r="B76" s="1153"/>
      <c r="C76" s="1153"/>
      <c r="D76" s="933"/>
      <c r="E76" s="33" t="s">
        <v>5</v>
      </c>
      <c r="F76" s="519">
        <v>24</v>
      </c>
      <c r="G76" s="519">
        <v>3.9</v>
      </c>
      <c r="H76" s="655">
        <v>3.9</v>
      </c>
      <c r="I76" s="933"/>
      <c r="J76" s="1185"/>
      <c r="K76" s="1185"/>
      <c r="L76" s="933"/>
      <c r="M76" s="892"/>
    </row>
    <row r="77" spans="1:13" ht="26.25" customHeight="1" x14ac:dyDescent="0.25">
      <c r="A77" s="965"/>
      <c r="B77" s="1153"/>
      <c r="C77" s="1153"/>
      <c r="D77" s="933"/>
      <c r="E77" s="33" t="s">
        <v>4</v>
      </c>
      <c r="F77" s="519">
        <v>134</v>
      </c>
      <c r="G77" s="519">
        <v>20.8</v>
      </c>
      <c r="H77" s="655">
        <v>20.8</v>
      </c>
      <c r="I77" s="933"/>
      <c r="J77" s="1185"/>
      <c r="K77" s="1185"/>
      <c r="L77" s="933"/>
      <c r="M77" s="892"/>
    </row>
    <row r="78" spans="1:13" ht="19.5" customHeight="1" x14ac:dyDescent="0.25">
      <c r="A78" s="964" t="s">
        <v>181</v>
      </c>
      <c r="B78" s="964" t="s">
        <v>176</v>
      </c>
      <c r="C78" s="964" t="s">
        <v>179</v>
      </c>
      <c r="D78" s="934" t="s">
        <v>384</v>
      </c>
      <c r="E78" s="333" t="s">
        <v>2</v>
      </c>
      <c r="F78" s="519">
        <v>0</v>
      </c>
      <c r="G78" s="519">
        <v>0</v>
      </c>
      <c r="H78" s="519">
        <v>0</v>
      </c>
      <c r="I78" s="1168" t="s">
        <v>419</v>
      </c>
      <c r="J78" s="1154">
        <v>1</v>
      </c>
      <c r="K78" s="1154">
        <v>1</v>
      </c>
      <c r="L78" s="1168" t="s">
        <v>1018</v>
      </c>
      <c r="M78" s="892"/>
    </row>
    <row r="79" spans="1:13" ht="19.5" customHeight="1" x14ac:dyDescent="0.25">
      <c r="A79" s="1171"/>
      <c r="B79" s="1171"/>
      <c r="C79" s="1171"/>
      <c r="D79" s="935"/>
      <c r="E79" s="333" t="s">
        <v>5</v>
      </c>
      <c r="F79" s="519">
        <v>4.4000000000000004</v>
      </c>
      <c r="G79" s="519">
        <v>0</v>
      </c>
      <c r="H79" s="519">
        <v>0</v>
      </c>
      <c r="I79" s="1169"/>
      <c r="J79" s="1155"/>
      <c r="K79" s="1155"/>
      <c r="L79" s="1169"/>
      <c r="M79" s="892"/>
    </row>
    <row r="80" spans="1:13" ht="19.5" customHeight="1" x14ac:dyDescent="0.25">
      <c r="A80" s="965"/>
      <c r="B80" s="965"/>
      <c r="C80" s="965"/>
      <c r="D80" s="936"/>
      <c r="E80" s="333" t="s">
        <v>4</v>
      </c>
      <c r="F80" s="519">
        <v>25</v>
      </c>
      <c r="G80" s="519">
        <v>0</v>
      </c>
      <c r="H80" s="519">
        <v>0</v>
      </c>
      <c r="I80" s="1170"/>
      <c r="J80" s="1156"/>
      <c r="K80" s="1156"/>
      <c r="L80" s="1170"/>
      <c r="M80" s="892"/>
    </row>
    <row r="81" spans="1:13" ht="24" customHeight="1" x14ac:dyDescent="0.25">
      <c r="A81" s="964" t="s">
        <v>181</v>
      </c>
      <c r="B81" s="1153" t="s">
        <v>176</v>
      </c>
      <c r="C81" s="1153" t="s">
        <v>180</v>
      </c>
      <c r="D81" s="933" t="s">
        <v>561</v>
      </c>
      <c r="E81" s="33" t="s">
        <v>2</v>
      </c>
      <c r="F81" s="519">
        <v>100</v>
      </c>
      <c r="G81" s="519">
        <v>314.89999999999998</v>
      </c>
      <c r="H81" s="655">
        <v>189.7</v>
      </c>
      <c r="I81" s="933" t="s">
        <v>1009</v>
      </c>
      <c r="J81" s="1185">
        <v>1</v>
      </c>
      <c r="K81" s="1185">
        <v>1</v>
      </c>
      <c r="L81" s="933" t="s">
        <v>1008</v>
      </c>
      <c r="M81" s="892"/>
    </row>
    <row r="82" spans="1:13" ht="24" customHeight="1" x14ac:dyDescent="0.25">
      <c r="A82" s="1171"/>
      <c r="B82" s="1153"/>
      <c r="C82" s="1153"/>
      <c r="D82" s="933"/>
      <c r="E82" s="33" t="s">
        <v>5</v>
      </c>
      <c r="F82" s="519">
        <v>29.5</v>
      </c>
      <c r="G82" s="519">
        <v>30</v>
      </c>
      <c r="H82" s="655">
        <v>24.6</v>
      </c>
      <c r="I82" s="933"/>
      <c r="J82" s="1185"/>
      <c r="K82" s="1185"/>
      <c r="L82" s="933"/>
      <c r="M82" s="892"/>
    </row>
    <row r="83" spans="1:13" ht="24" customHeight="1" x14ac:dyDescent="0.25">
      <c r="A83" s="965"/>
      <c r="B83" s="1153"/>
      <c r="C83" s="1153"/>
      <c r="D83" s="933"/>
      <c r="E83" s="33" t="s">
        <v>4</v>
      </c>
      <c r="F83" s="519">
        <v>167</v>
      </c>
      <c r="G83" s="519">
        <v>171</v>
      </c>
      <c r="H83" s="655">
        <v>139.6</v>
      </c>
      <c r="I83" s="933"/>
      <c r="J83" s="1185"/>
      <c r="K83" s="1185"/>
      <c r="L83" s="933"/>
      <c r="M83" s="892"/>
    </row>
    <row r="84" spans="1:13" ht="23.25" customHeight="1" x14ac:dyDescent="0.25">
      <c r="A84" s="964" t="s">
        <v>181</v>
      </c>
      <c r="B84" s="1153" t="s">
        <v>176</v>
      </c>
      <c r="C84" s="1153" t="s">
        <v>182</v>
      </c>
      <c r="D84" s="933" t="s">
        <v>444</v>
      </c>
      <c r="E84" s="33" t="s">
        <v>2</v>
      </c>
      <c r="F84" s="519">
        <v>4.5</v>
      </c>
      <c r="G84" s="519">
        <v>0</v>
      </c>
      <c r="H84" s="655">
        <v>0</v>
      </c>
      <c r="I84" s="1160" t="s">
        <v>236</v>
      </c>
      <c r="J84" s="1148">
        <v>1</v>
      </c>
      <c r="K84" s="1148">
        <v>1</v>
      </c>
      <c r="L84" s="1160" t="s">
        <v>1010</v>
      </c>
      <c r="M84" s="892"/>
    </row>
    <row r="85" spans="1:13" ht="21" customHeight="1" x14ac:dyDescent="0.25">
      <c r="A85" s="1171"/>
      <c r="B85" s="1153"/>
      <c r="C85" s="1153"/>
      <c r="D85" s="933"/>
      <c r="E85" s="33" t="s">
        <v>5</v>
      </c>
      <c r="F85" s="519">
        <v>3.3</v>
      </c>
      <c r="G85" s="519">
        <v>0</v>
      </c>
      <c r="H85" s="655">
        <v>0</v>
      </c>
      <c r="I85" s="1160"/>
      <c r="J85" s="1148"/>
      <c r="K85" s="1148"/>
      <c r="L85" s="1160"/>
      <c r="M85" s="892"/>
    </row>
    <row r="86" spans="1:13" ht="19.5" customHeight="1" x14ac:dyDescent="0.25">
      <c r="A86" s="1171"/>
      <c r="B86" s="1153"/>
      <c r="C86" s="1153"/>
      <c r="D86" s="933"/>
      <c r="E86" s="333" t="s">
        <v>4</v>
      </c>
      <c r="F86" s="519">
        <v>20</v>
      </c>
      <c r="G86" s="519">
        <v>0</v>
      </c>
      <c r="H86" s="655">
        <v>0</v>
      </c>
      <c r="I86" s="1160"/>
      <c r="J86" s="1148"/>
      <c r="K86" s="1148"/>
      <c r="L86" s="1160"/>
      <c r="M86" s="892"/>
    </row>
    <row r="87" spans="1:13" ht="43.5" customHeight="1" x14ac:dyDescent="0.25">
      <c r="A87" s="860" t="s">
        <v>181</v>
      </c>
      <c r="B87" s="860" t="s">
        <v>176</v>
      </c>
      <c r="C87" s="860" t="s">
        <v>184</v>
      </c>
      <c r="D87" s="857" t="s">
        <v>750</v>
      </c>
      <c r="E87" s="333" t="s">
        <v>2</v>
      </c>
      <c r="F87" s="519">
        <v>15</v>
      </c>
      <c r="G87" s="519">
        <v>5</v>
      </c>
      <c r="H87" s="655">
        <v>4.8</v>
      </c>
      <c r="I87" s="33" t="s">
        <v>562</v>
      </c>
      <c r="J87" s="203"/>
      <c r="K87" s="705"/>
      <c r="L87" s="706" t="s">
        <v>1011</v>
      </c>
      <c r="M87" s="892"/>
    </row>
    <row r="88" spans="1:13" ht="55.5" customHeight="1" x14ac:dyDescent="0.25">
      <c r="A88" s="860" t="s">
        <v>181</v>
      </c>
      <c r="B88" s="860" t="s">
        <v>176</v>
      </c>
      <c r="C88" s="860" t="s">
        <v>185</v>
      </c>
      <c r="D88" s="857" t="s">
        <v>563</v>
      </c>
      <c r="E88" s="333" t="s">
        <v>2</v>
      </c>
      <c r="F88" s="519">
        <v>35</v>
      </c>
      <c r="G88" s="519">
        <v>35</v>
      </c>
      <c r="H88" s="655">
        <v>35</v>
      </c>
      <c r="I88" s="202" t="s">
        <v>564</v>
      </c>
      <c r="J88" s="203">
        <v>1</v>
      </c>
      <c r="K88" s="705">
        <v>1</v>
      </c>
      <c r="L88" s="669" t="s">
        <v>1210</v>
      </c>
      <c r="M88" s="892"/>
    </row>
    <row r="89" spans="1:13" ht="17.25" customHeight="1" x14ac:dyDescent="0.25">
      <c r="A89" s="15" t="s">
        <v>181</v>
      </c>
      <c r="B89" s="15" t="s">
        <v>176</v>
      </c>
      <c r="C89" s="1166" t="s">
        <v>168</v>
      </c>
      <c r="D89" s="1166"/>
      <c r="E89" s="1166"/>
      <c r="F89" s="217">
        <f>SUM(F72:F88)</f>
        <v>1768.7</v>
      </c>
      <c r="G89" s="217">
        <f>SUM(G72:G88)</f>
        <v>1739.6</v>
      </c>
      <c r="H89" s="217">
        <f>SUM(H72:H88)</f>
        <v>1389.9999999999998</v>
      </c>
      <c r="I89" s="73"/>
      <c r="J89" s="73"/>
      <c r="K89" s="73"/>
      <c r="L89" s="73"/>
      <c r="M89" s="892"/>
    </row>
    <row r="90" spans="1:13" ht="16.5" customHeight="1" x14ac:dyDescent="0.25">
      <c r="A90" s="15" t="s">
        <v>181</v>
      </c>
      <c r="B90" s="1163" t="s">
        <v>169</v>
      </c>
      <c r="C90" s="1163"/>
      <c r="D90" s="1163"/>
      <c r="E90" s="1163"/>
      <c r="F90" s="218">
        <f>+F89</f>
        <v>1768.7</v>
      </c>
      <c r="G90" s="218">
        <f>+G89</f>
        <v>1739.6</v>
      </c>
      <c r="H90" s="218">
        <f>+H89</f>
        <v>1389.9999999999998</v>
      </c>
      <c r="I90" s="73"/>
      <c r="J90" s="73"/>
      <c r="K90" s="73"/>
      <c r="L90" s="73"/>
      <c r="M90" s="892"/>
    </row>
    <row r="91" spans="1:13" ht="24" customHeight="1" x14ac:dyDescent="0.25">
      <c r="A91" s="1172" t="s">
        <v>170</v>
      </c>
      <c r="B91" s="1172"/>
      <c r="C91" s="1172"/>
      <c r="D91" s="1172"/>
      <c r="E91" s="1172"/>
      <c r="F91" s="85">
        <f>+F90+F69+F56+F48+F29+F18</f>
        <v>6359.1</v>
      </c>
      <c r="G91" s="85">
        <f>+G90+G69+G56+G48+G29+G18</f>
        <v>6275.2000000000007</v>
      </c>
      <c r="H91" s="85">
        <f>+H90+H69+H56+H48+H29+H18</f>
        <v>5574.7</v>
      </c>
      <c r="I91" s="892"/>
      <c r="J91" s="101"/>
      <c r="K91" s="101"/>
      <c r="L91" s="101"/>
    </row>
    <row r="92" spans="1:13" ht="16.5" customHeight="1" x14ac:dyDescent="0.25">
      <c r="A92" s="948" t="s">
        <v>191</v>
      </c>
      <c r="B92" s="948"/>
      <c r="C92" s="948"/>
      <c r="D92" s="948"/>
      <c r="E92" s="948"/>
      <c r="F92" s="921">
        <f>+F91-F93-F100</f>
        <v>0</v>
      </c>
      <c r="G92" s="921">
        <f>+G91-G93-G100</f>
        <v>0</v>
      </c>
      <c r="H92" s="921">
        <f>+H91-H93-H100</f>
        <v>0</v>
      </c>
      <c r="I92" s="892"/>
      <c r="J92" s="106"/>
      <c r="K92" s="106"/>
      <c r="L92" s="106"/>
    </row>
    <row r="93" spans="1:13" ht="18" customHeight="1" x14ac:dyDescent="0.25">
      <c r="A93" s="1181" t="s">
        <v>17</v>
      </c>
      <c r="B93" s="1181"/>
      <c r="C93" s="1181"/>
      <c r="D93" s="1181"/>
      <c r="E93" s="1181"/>
      <c r="F93" s="84">
        <f>SUM(F94:F99)</f>
        <v>4538.2</v>
      </c>
      <c r="G93" s="84">
        <f>SUM(G94:G99)</f>
        <v>4688.8</v>
      </c>
      <c r="H93" s="84">
        <f>SUM(H94:H99)</f>
        <v>4590.0999999999995</v>
      </c>
      <c r="I93" s="892"/>
      <c r="J93" s="52"/>
      <c r="K93" s="52"/>
      <c r="L93" s="52"/>
    </row>
    <row r="94" spans="1:13" ht="13.5" customHeight="1" x14ac:dyDescent="0.25">
      <c r="A94" s="963" t="s">
        <v>127</v>
      </c>
      <c r="B94" s="963"/>
      <c r="C94" s="963"/>
      <c r="D94" s="963"/>
      <c r="E94" s="963"/>
      <c r="F94" s="178">
        <f>+F88+F87+F84+F81+F78+F75+F73+F65+F63+F62+F59+F54+F53+F52+F51+F46+F44+F42+F41+F40+F39+F38+F35+F32+F25+F24+F21+F15+F11+F26</f>
        <v>3513.2</v>
      </c>
      <c r="G94" s="178">
        <f>+G88+G87+G84+G81+G78+G75+G73+G65+G63+G62+G59+G54+G53+G52+G51+G46+G44+G42+G41+G40+G39+G38+G35+G32+G25+G24+G21+G15+G11+G26</f>
        <v>3562</v>
      </c>
      <c r="H94" s="178">
        <f>+H88+H87+H84+H81+H78+H75+H73+H65+H63+H62+H59+H54+H53+H52+H51+H46+H44+H42+H41+H40+H39+H38+H35+H32+H25+H24+H21+H15+H11+H26</f>
        <v>3502.5999999999995</v>
      </c>
      <c r="I94" s="892"/>
      <c r="J94" s="52"/>
      <c r="K94" s="52"/>
      <c r="L94" s="52"/>
    </row>
    <row r="95" spans="1:13" ht="14.25" customHeight="1" x14ac:dyDescent="0.25">
      <c r="A95" s="963" t="s">
        <v>209</v>
      </c>
      <c r="B95" s="963"/>
      <c r="C95" s="963"/>
      <c r="D95" s="963"/>
      <c r="E95" s="963"/>
      <c r="F95" s="179">
        <f>+F72+F33+F22+F13</f>
        <v>957</v>
      </c>
      <c r="G95" s="179">
        <f>+G72+G33+G22+G13</f>
        <v>1044.8</v>
      </c>
      <c r="H95" s="179">
        <f>+H72+H33+H22+H13</f>
        <v>1044.5</v>
      </c>
      <c r="I95" s="892"/>
      <c r="J95" s="106"/>
      <c r="K95" s="106"/>
      <c r="L95" s="106"/>
    </row>
    <row r="96" spans="1:13" ht="14.25" customHeight="1" x14ac:dyDescent="0.25">
      <c r="A96" s="963" t="s">
        <v>128</v>
      </c>
      <c r="B96" s="963"/>
      <c r="C96" s="963"/>
      <c r="D96" s="963"/>
      <c r="E96" s="963"/>
      <c r="F96" s="75"/>
      <c r="G96" s="75"/>
      <c r="H96" s="75"/>
      <c r="I96" s="892"/>
      <c r="J96" s="106"/>
      <c r="K96" s="106"/>
      <c r="L96" s="106"/>
    </row>
    <row r="97" spans="1:13" ht="14.25" customHeight="1" x14ac:dyDescent="0.25">
      <c r="A97" s="963" t="s">
        <v>129</v>
      </c>
      <c r="B97" s="963"/>
      <c r="C97" s="963"/>
      <c r="D97" s="963"/>
      <c r="E97" s="963"/>
      <c r="F97" s="179">
        <f>+F12+F23+F34</f>
        <v>68</v>
      </c>
      <c r="G97" s="179">
        <f>+G12+G23+G34</f>
        <v>82</v>
      </c>
      <c r="H97" s="179">
        <f>+H12+H23+H34</f>
        <v>43</v>
      </c>
      <c r="I97" s="892"/>
      <c r="J97" s="106"/>
      <c r="K97" s="106"/>
      <c r="L97" s="106"/>
    </row>
    <row r="98" spans="1:13" ht="14.25" customHeight="1" x14ac:dyDescent="0.25">
      <c r="A98" s="963" t="s">
        <v>132</v>
      </c>
      <c r="B98" s="963"/>
      <c r="C98" s="963"/>
      <c r="D98" s="963"/>
      <c r="E98" s="963"/>
      <c r="F98" s="75"/>
      <c r="G98" s="75"/>
      <c r="H98" s="75"/>
      <c r="I98" s="892"/>
      <c r="J98" s="106"/>
      <c r="K98" s="106"/>
      <c r="L98" s="106"/>
    </row>
    <row r="99" spans="1:13" ht="14.25" customHeight="1" x14ac:dyDescent="0.25">
      <c r="A99" s="963" t="s">
        <v>133</v>
      </c>
      <c r="B99" s="963"/>
      <c r="C99" s="963"/>
      <c r="D99" s="963"/>
      <c r="E99" s="963"/>
      <c r="F99" s="75"/>
      <c r="G99" s="75"/>
      <c r="H99" s="75"/>
      <c r="I99" s="892"/>
      <c r="J99" s="106"/>
      <c r="K99" s="106"/>
      <c r="L99" s="106"/>
    </row>
    <row r="100" spans="1:13" ht="16.5" customHeight="1" x14ac:dyDescent="0.25">
      <c r="A100" s="970" t="s">
        <v>16</v>
      </c>
      <c r="B100" s="970"/>
      <c r="C100" s="970"/>
      <c r="D100" s="970"/>
      <c r="E100" s="970"/>
      <c r="F100" s="84">
        <f>SUM(F101:F104)</f>
        <v>1820.9</v>
      </c>
      <c r="G100" s="84">
        <f>SUM(G101:G104)</f>
        <v>1586.4</v>
      </c>
      <c r="H100" s="84">
        <f>SUM(H101:H104)</f>
        <v>984.6</v>
      </c>
      <c r="I100" s="892"/>
      <c r="J100" s="106"/>
      <c r="K100" s="106"/>
      <c r="L100" s="106"/>
    </row>
    <row r="101" spans="1:13" x14ac:dyDescent="0.25">
      <c r="A101" s="963" t="s">
        <v>130</v>
      </c>
      <c r="B101" s="963"/>
      <c r="C101" s="963"/>
      <c r="D101" s="963"/>
      <c r="E101" s="963"/>
      <c r="F101" s="179">
        <f>+F64+F66+F74+F77+F80+F83+F86+F27</f>
        <v>1638.7</v>
      </c>
      <c r="G101" s="179">
        <f>+G64+G66+G74+G77+G80+G83+G86+G27</f>
        <v>1484.5</v>
      </c>
      <c r="H101" s="179">
        <f>+H64+H66+H74+H77+H80+H83+H86+H27</f>
        <v>893.69999999999993</v>
      </c>
      <c r="I101" s="892"/>
      <c r="J101" s="106"/>
      <c r="K101" s="106"/>
      <c r="L101" s="106"/>
    </row>
    <row r="102" spans="1:13" x14ac:dyDescent="0.25">
      <c r="A102" s="963" t="s">
        <v>131</v>
      </c>
      <c r="B102" s="963"/>
      <c r="C102" s="963"/>
      <c r="D102" s="963"/>
      <c r="E102" s="963"/>
      <c r="F102" s="179">
        <f>+F85+F82+F79+F76+F67+F60+F45+F16+F14</f>
        <v>171.2</v>
      </c>
      <c r="G102" s="179">
        <f>+G85+G82+G79+G76+G67+G60+G45+G16+G14</f>
        <v>94.9</v>
      </c>
      <c r="H102" s="179">
        <f>+H85+H82+H79+H76+H67+H60+H45+H16+H14</f>
        <v>84.7</v>
      </c>
      <c r="I102" s="892"/>
      <c r="J102" s="106"/>
      <c r="K102" s="106"/>
      <c r="L102" s="106"/>
    </row>
    <row r="103" spans="1:13" x14ac:dyDescent="0.25">
      <c r="A103" s="963" t="s">
        <v>134</v>
      </c>
      <c r="B103" s="963"/>
      <c r="C103" s="963"/>
      <c r="D103" s="963"/>
      <c r="E103" s="963"/>
      <c r="F103" s="179">
        <f>+F43+F61</f>
        <v>11</v>
      </c>
      <c r="G103" s="179">
        <f>+G43+G61</f>
        <v>7</v>
      </c>
      <c r="H103" s="179">
        <f>+H43+H61</f>
        <v>6.2</v>
      </c>
      <c r="I103" s="892"/>
      <c r="J103" s="106"/>
      <c r="K103" s="106"/>
      <c r="L103" s="106"/>
    </row>
    <row r="104" spans="1:13" x14ac:dyDescent="0.25">
      <c r="A104" s="963" t="s">
        <v>135</v>
      </c>
      <c r="B104" s="963"/>
      <c r="C104" s="963"/>
      <c r="D104" s="963"/>
      <c r="E104" s="963"/>
      <c r="F104" s="75"/>
      <c r="G104" s="75"/>
      <c r="H104" s="75"/>
      <c r="I104" s="892"/>
      <c r="J104" s="106"/>
      <c r="K104" s="106"/>
      <c r="L104" s="106"/>
    </row>
    <row r="105" spans="1:13" s="132" customFormat="1" ht="15.75" customHeight="1" x14ac:dyDescent="0.25">
      <c r="A105" s="1026" t="s">
        <v>816</v>
      </c>
      <c r="B105" s="1026"/>
      <c r="C105" s="1026"/>
      <c r="D105" s="1026"/>
      <c r="E105" s="1026"/>
      <c r="F105" s="1026"/>
      <c r="G105" s="1026"/>
      <c r="H105" s="1026"/>
      <c r="I105" s="365"/>
      <c r="J105" s="577"/>
      <c r="K105" s="578"/>
      <c r="L105" s="546"/>
      <c r="M105" s="885"/>
    </row>
    <row r="106" spans="1:13" s="132" customFormat="1" ht="20.25" customHeight="1" x14ac:dyDescent="0.25">
      <c r="A106" s="941" t="s">
        <v>869</v>
      </c>
      <c r="B106" s="941"/>
      <c r="C106" s="941"/>
      <c r="D106" s="941"/>
      <c r="E106" s="941"/>
      <c r="F106" s="941"/>
      <c r="G106" s="941"/>
      <c r="H106" s="941"/>
      <c r="J106" s="579"/>
      <c r="K106" s="578"/>
      <c r="L106" s="546"/>
      <c r="M106" s="885"/>
    </row>
    <row r="119" spans="7:7" x14ac:dyDescent="0.25">
      <c r="G119" s="509"/>
    </row>
  </sheetData>
  <mergeCells count="174">
    <mergeCell ref="A105:H105"/>
    <mergeCell ref="K84:K86"/>
    <mergeCell ref="K73:K74"/>
    <mergeCell ref="K75:K77"/>
    <mergeCell ref="K81:K83"/>
    <mergeCell ref="K43:K45"/>
    <mergeCell ref="L84:L86"/>
    <mergeCell ref="C31:L31"/>
    <mergeCell ref="D84:D86"/>
    <mergeCell ref="I59:I61"/>
    <mergeCell ref="J81:J83"/>
    <mergeCell ref="L81:L83"/>
    <mergeCell ref="L59:L61"/>
    <mergeCell ref="C55:E55"/>
    <mergeCell ref="L75:L77"/>
    <mergeCell ref="K78:K80"/>
    <mergeCell ref="A98:E98"/>
    <mergeCell ref="A103:E103"/>
    <mergeCell ref="A102:E102"/>
    <mergeCell ref="A101:E101"/>
    <mergeCell ref="A94:E94"/>
    <mergeCell ref="A59:A61"/>
    <mergeCell ref="A104:E104"/>
    <mergeCell ref="A95:E95"/>
    <mergeCell ref="A3:L3"/>
    <mergeCell ref="A4:A7"/>
    <mergeCell ref="B4:B7"/>
    <mergeCell ref="L5:L7"/>
    <mergeCell ref="F4:F7"/>
    <mergeCell ref="I4:L4"/>
    <mergeCell ref="E4:E7"/>
    <mergeCell ref="I5:I7"/>
    <mergeCell ref="C10:L10"/>
    <mergeCell ref="D4:D7"/>
    <mergeCell ref="J5:J7"/>
    <mergeCell ref="K5:K7"/>
    <mergeCell ref="H4:H7"/>
    <mergeCell ref="G4:G7"/>
    <mergeCell ref="I15:I16"/>
    <mergeCell ref="B19:L19"/>
    <mergeCell ref="C20:L20"/>
    <mergeCell ref="B26:B27"/>
    <mergeCell ref="B18:E18"/>
    <mergeCell ref="J15:J16"/>
    <mergeCell ref="J32:J34"/>
    <mergeCell ref="K21:K22"/>
    <mergeCell ref="B32:B34"/>
    <mergeCell ref="I21:I22"/>
    <mergeCell ref="J21:J22"/>
    <mergeCell ref="K15:K16"/>
    <mergeCell ref="I26:I27"/>
    <mergeCell ref="J26:J27"/>
    <mergeCell ref="K26:K27"/>
    <mergeCell ref="L26:L27"/>
    <mergeCell ref="L11:L16"/>
    <mergeCell ref="L21:L23"/>
    <mergeCell ref="I12:I14"/>
    <mergeCell ref="K12:K14"/>
    <mergeCell ref="D21:D23"/>
    <mergeCell ref="I32:I34"/>
    <mergeCell ref="B21:B23"/>
    <mergeCell ref="C26:C27"/>
    <mergeCell ref="J1:L1"/>
    <mergeCell ref="C89:E89"/>
    <mergeCell ref="A63:A64"/>
    <mergeCell ref="C81:C83"/>
    <mergeCell ref="A92:E92"/>
    <mergeCell ref="A84:A86"/>
    <mergeCell ref="I75:I77"/>
    <mergeCell ref="A15:A16"/>
    <mergeCell ref="C50:L50"/>
    <mergeCell ref="B9:L9"/>
    <mergeCell ref="L78:L80"/>
    <mergeCell ref="A65:A66"/>
    <mergeCell ref="B65:B66"/>
    <mergeCell ref="I65:I66"/>
    <mergeCell ref="D63:D64"/>
    <mergeCell ref="K65:K66"/>
    <mergeCell ref="J75:J77"/>
    <mergeCell ref="D73:D74"/>
    <mergeCell ref="I73:I74"/>
    <mergeCell ref="L73:L74"/>
    <mergeCell ref="B69:E69"/>
    <mergeCell ref="A11:A14"/>
    <mergeCell ref="A8:L8"/>
    <mergeCell ref="C4:C7"/>
    <mergeCell ref="A99:E99"/>
    <mergeCell ref="A93:E93"/>
    <mergeCell ref="C84:C86"/>
    <mergeCell ref="B90:E90"/>
    <mergeCell ref="A96:E96"/>
    <mergeCell ref="A81:A83"/>
    <mergeCell ref="C75:C77"/>
    <mergeCell ref="A73:A74"/>
    <mergeCell ref="D78:D80"/>
    <mergeCell ref="A78:A80"/>
    <mergeCell ref="B78:B80"/>
    <mergeCell ref="D75:D77"/>
    <mergeCell ref="A75:A77"/>
    <mergeCell ref="B73:B74"/>
    <mergeCell ref="A100:E100"/>
    <mergeCell ref="A91:E91"/>
    <mergeCell ref="B84:B86"/>
    <mergeCell ref="A2:L2"/>
    <mergeCell ref="L38:L39"/>
    <mergeCell ref="B43:B45"/>
    <mergeCell ref="D43:D45"/>
    <mergeCell ref="B29:E29"/>
    <mergeCell ref="B15:B16"/>
    <mergeCell ref="B11:B14"/>
    <mergeCell ref="C11:C14"/>
    <mergeCell ref="A32:A34"/>
    <mergeCell ref="B30:L30"/>
    <mergeCell ref="J12:J14"/>
    <mergeCell ref="D11:D14"/>
    <mergeCell ref="D15:D16"/>
    <mergeCell ref="C17:E17"/>
    <mergeCell ref="C15:C16"/>
    <mergeCell ref="A26:A27"/>
    <mergeCell ref="A21:A23"/>
    <mergeCell ref="A43:A45"/>
    <mergeCell ref="C21:C23"/>
    <mergeCell ref="B48:E48"/>
    <mergeCell ref="A97:E97"/>
    <mergeCell ref="D65:D66"/>
    <mergeCell ref="I78:I80"/>
    <mergeCell ref="I81:I83"/>
    <mergeCell ref="C68:E68"/>
    <mergeCell ref="C78:C80"/>
    <mergeCell ref="C63:C64"/>
    <mergeCell ref="D81:D83"/>
    <mergeCell ref="B81:B83"/>
    <mergeCell ref="B75:B77"/>
    <mergeCell ref="B63:B64"/>
    <mergeCell ref="C28:E28"/>
    <mergeCell ref="I43:I45"/>
    <mergeCell ref="B49:L49"/>
    <mergeCell ref="L43:L45"/>
    <mergeCell ref="B56:E56"/>
    <mergeCell ref="K32:K34"/>
    <mergeCell ref="J59:J61"/>
    <mergeCell ref="J63:J64"/>
    <mergeCell ref="K38:K39"/>
    <mergeCell ref="I38:I39"/>
    <mergeCell ref="C47:E47"/>
    <mergeCell ref="J38:J39"/>
    <mergeCell ref="D32:D34"/>
    <mergeCell ref="C32:C34"/>
    <mergeCell ref="C36:D36"/>
    <mergeCell ref="C37:L37"/>
    <mergeCell ref="A106:H106"/>
    <mergeCell ref="D26:D27"/>
    <mergeCell ref="C65:C66"/>
    <mergeCell ref="J84:J86"/>
    <mergeCell ref="C71:L71"/>
    <mergeCell ref="B57:L57"/>
    <mergeCell ref="C58:L58"/>
    <mergeCell ref="B70:L70"/>
    <mergeCell ref="C59:C61"/>
    <mergeCell ref="J78:J80"/>
    <mergeCell ref="J65:J66"/>
    <mergeCell ref="K63:K64"/>
    <mergeCell ref="J73:J74"/>
    <mergeCell ref="L65:L66"/>
    <mergeCell ref="B59:B61"/>
    <mergeCell ref="D59:D61"/>
    <mergeCell ref="L63:L64"/>
    <mergeCell ref="I84:I86"/>
    <mergeCell ref="L32:L35"/>
    <mergeCell ref="C43:C45"/>
    <mergeCell ref="C73:C74"/>
    <mergeCell ref="J43:J45"/>
    <mergeCell ref="K59:K61"/>
    <mergeCell ref="I63:I64"/>
  </mergeCells>
  <phoneticPr fontId="18" type="noConversion"/>
  <pageMargins left="0.19685039370078741" right="0.19685039370078741" top="0.19685039370078741" bottom="0.19685039370078741" header="0" footer="0"/>
  <pageSetup paperSize="9" scale="7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N112"/>
  <sheetViews>
    <sheetView zoomScale="85" zoomScaleNormal="85" workbookViewId="0">
      <pane ySplit="7" topLeftCell="A8" activePane="bottomLeft" state="frozen"/>
      <selection activeCell="A38" sqref="A38:J38"/>
      <selection pane="bottomLeft" activeCell="L62" sqref="L62"/>
    </sheetView>
  </sheetViews>
  <sheetFormatPr defaultColWidth="9.109375" defaultRowHeight="13.2" x14ac:dyDescent="0.25"/>
  <cols>
    <col min="1" max="1" width="3.44140625" style="150" customWidth="1"/>
    <col min="2" max="2" width="3.6640625" style="150" customWidth="1"/>
    <col min="3" max="3" width="3.5546875" style="151" customWidth="1"/>
    <col min="4" max="4" width="41.109375" style="150" customWidth="1"/>
    <col min="5" max="5" width="7.109375" style="152" customWidth="1"/>
    <col min="6" max="6" width="12.33203125" style="153" customWidth="1"/>
    <col min="7" max="7" width="13.44140625" style="34" customWidth="1"/>
    <col min="8" max="8" width="12.33203125" style="153" customWidth="1"/>
    <col min="9" max="9" width="29.5546875" style="153" customWidth="1"/>
    <col min="10" max="11" width="5.44140625" style="237" customWidth="1"/>
    <col min="12" max="12" width="42.44140625" style="237" customWidth="1"/>
    <col min="13" max="13" width="8.5546875" style="34" customWidth="1"/>
    <col min="14" max="16384" width="9.109375" style="153"/>
  </cols>
  <sheetData>
    <row r="1" spans="1:13" ht="18" customHeight="1" x14ac:dyDescent="0.25">
      <c r="J1" s="1114" t="s">
        <v>713</v>
      </c>
      <c r="K1" s="1114"/>
      <c r="L1" s="1114"/>
    </row>
    <row r="2" spans="1:13" ht="36.75" customHeight="1" x14ac:dyDescent="0.25">
      <c r="A2" s="1236" t="s">
        <v>875</v>
      </c>
      <c r="B2" s="1236"/>
      <c r="C2" s="1236"/>
      <c r="D2" s="1236"/>
      <c r="E2" s="1236"/>
      <c r="F2" s="1236"/>
      <c r="G2" s="1236"/>
      <c r="H2" s="1236"/>
      <c r="I2" s="1236"/>
      <c r="J2" s="1236"/>
      <c r="K2" s="1236"/>
      <c r="L2" s="1236"/>
    </row>
    <row r="3" spans="1:13" ht="17.25" customHeight="1" x14ac:dyDescent="0.25">
      <c r="A3" s="154"/>
      <c r="B3" s="154"/>
      <c r="C3" s="154"/>
      <c r="D3" s="154"/>
      <c r="E3" s="155"/>
      <c r="F3" s="156"/>
      <c r="G3" s="496"/>
      <c r="H3" s="156"/>
      <c r="I3" s="157"/>
      <c r="J3" s="1115" t="s">
        <v>282</v>
      </c>
      <c r="K3" s="1115"/>
      <c r="L3" s="1115"/>
    </row>
    <row r="4" spans="1:13" s="228" customFormat="1" ht="23.25" customHeight="1" x14ac:dyDescent="0.25">
      <c r="A4" s="957" t="s">
        <v>162</v>
      </c>
      <c r="B4" s="957" t="s">
        <v>163</v>
      </c>
      <c r="C4" s="957" t="s">
        <v>164</v>
      </c>
      <c r="D4" s="961" t="s">
        <v>165</v>
      </c>
      <c r="E4" s="957" t="s">
        <v>161</v>
      </c>
      <c r="F4" s="958" t="s">
        <v>867</v>
      </c>
      <c r="G4" s="1036" t="s">
        <v>1012</v>
      </c>
      <c r="H4" s="1036" t="s">
        <v>868</v>
      </c>
      <c r="I4" s="1036" t="s">
        <v>166</v>
      </c>
      <c r="J4" s="1036"/>
      <c r="K4" s="1036"/>
      <c r="L4" s="1036"/>
      <c r="M4" s="34"/>
    </row>
    <row r="5" spans="1:13" s="228" customFormat="1" ht="18.75" customHeight="1" x14ac:dyDescent="0.25">
      <c r="A5" s="957"/>
      <c r="B5" s="957"/>
      <c r="C5" s="957"/>
      <c r="D5" s="961"/>
      <c r="E5" s="957"/>
      <c r="F5" s="958"/>
      <c r="G5" s="1036"/>
      <c r="H5" s="1036"/>
      <c r="I5" s="1040" t="s">
        <v>167</v>
      </c>
      <c r="J5" s="1038" t="s">
        <v>865</v>
      </c>
      <c r="K5" s="1038" t="s">
        <v>866</v>
      </c>
      <c r="L5" s="1039" t="s">
        <v>877</v>
      </c>
      <c r="M5" s="34"/>
    </row>
    <row r="6" spans="1:13" s="228" customFormat="1" ht="37.5" customHeight="1" x14ac:dyDescent="0.25">
      <c r="A6" s="957"/>
      <c r="B6" s="957"/>
      <c r="C6" s="957"/>
      <c r="D6" s="961"/>
      <c r="E6" s="957"/>
      <c r="F6" s="958"/>
      <c r="G6" s="1036"/>
      <c r="H6" s="1036"/>
      <c r="I6" s="1040"/>
      <c r="J6" s="1038"/>
      <c r="K6" s="1038"/>
      <c r="L6" s="1040"/>
      <c r="M6" s="34"/>
    </row>
    <row r="7" spans="1:13" s="228" customFormat="1" ht="48.75" customHeight="1" x14ac:dyDescent="0.25">
      <c r="A7" s="957"/>
      <c r="B7" s="957"/>
      <c r="C7" s="957"/>
      <c r="D7" s="961"/>
      <c r="E7" s="957"/>
      <c r="F7" s="958"/>
      <c r="G7" s="1036"/>
      <c r="H7" s="1036"/>
      <c r="I7" s="1041"/>
      <c r="J7" s="1038"/>
      <c r="K7" s="1038"/>
      <c r="L7" s="1041"/>
      <c r="M7" s="34"/>
    </row>
    <row r="8" spans="1:13" s="228" customFormat="1" ht="30.75" customHeight="1" x14ac:dyDescent="0.25">
      <c r="A8" s="1132" t="s">
        <v>323</v>
      </c>
      <c r="B8" s="1132"/>
      <c r="C8" s="1132"/>
      <c r="D8" s="1132"/>
      <c r="E8" s="1132"/>
      <c r="F8" s="1132"/>
      <c r="G8" s="1132"/>
      <c r="H8" s="1132"/>
      <c r="I8" s="1132"/>
      <c r="J8" s="326"/>
      <c r="K8" s="326"/>
      <c r="L8" s="326"/>
      <c r="M8" s="34"/>
    </row>
    <row r="9" spans="1:13" s="228" customFormat="1" ht="15" customHeight="1" x14ac:dyDescent="0.25">
      <c r="A9" s="158" t="s">
        <v>176</v>
      </c>
      <c r="B9" s="1107" t="s">
        <v>522</v>
      </c>
      <c r="C9" s="1107"/>
      <c r="D9" s="1107"/>
      <c r="E9" s="1107"/>
      <c r="F9" s="1107"/>
      <c r="G9" s="1107"/>
      <c r="H9" s="1107"/>
      <c r="I9" s="1107"/>
      <c r="J9" s="327"/>
      <c r="K9" s="327"/>
      <c r="L9" s="327"/>
      <c r="M9" s="34"/>
    </row>
    <row r="10" spans="1:13" s="228" customFormat="1" ht="18" customHeight="1" x14ac:dyDescent="0.25">
      <c r="A10" s="158" t="s">
        <v>176</v>
      </c>
      <c r="B10" s="159" t="s">
        <v>176</v>
      </c>
      <c r="C10" s="1107" t="s">
        <v>298</v>
      </c>
      <c r="D10" s="1107"/>
      <c r="E10" s="1107"/>
      <c r="F10" s="1107"/>
      <c r="G10" s="1107"/>
      <c r="H10" s="1107"/>
      <c r="I10" s="1107"/>
      <c r="J10" s="327"/>
      <c r="K10" s="327"/>
      <c r="L10" s="327"/>
      <c r="M10" s="34"/>
    </row>
    <row r="11" spans="1:13" ht="69" customHeight="1" x14ac:dyDescent="0.25">
      <c r="A11" s="1130" t="s">
        <v>176</v>
      </c>
      <c r="B11" s="1130" t="s">
        <v>176</v>
      </c>
      <c r="C11" s="1130" t="s">
        <v>176</v>
      </c>
      <c r="D11" s="314" t="s">
        <v>525</v>
      </c>
      <c r="E11" s="1123" t="s">
        <v>2</v>
      </c>
      <c r="F11" s="1046">
        <v>46</v>
      </c>
      <c r="G11" s="1222">
        <v>46</v>
      </c>
      <c r="H11" s="1046">
        <v>46</v>
      </c>
      <c r="I11" s="351" t="s">
        <v>673</v>
      </c>
      <c r="J11" s="864">
        <v>8</v>
      </c>
      <c r="K11" s="864">
        <v>8</v>
      </c>
      <c r="L11" s="602" t="s">
        <v>947</v>
      </c>
      <c r="M11" s="880"/>
    </row>
    <row r="12" spans="1:13" ht="36.75" customHeight="1" x14ac:dyDescent="0.25">
      <c r="A12" s="1133"/>
      <c r="B12" s="1133"/>
      <c r="C12" s="1133"/>
      <c r="D12" s="229" t="s">
        <v>704</v>
      </c>
      <c r="E12" s="1128"/>
      <c r="F12" s="1220"/>
      <c r="G12" s="1223"/>
      <c r="H12" s="1220"/>
      <c r="I12" s="1229" t="s">
        <v>276</v>
      </c>
      <c r="J12" s="1227">
        <v>4</v>
      </c>
      <c r="K12" s="1227">
        <v>4</v>
      </c>
      <c r="L12" s="1228" t="s">
        <v>948</v>
      </c>
      <c r="M12" s="880"/>
    </row>
    <row r="13" spans="1:13" ht="45.75" customHeight="1" x14ac:dyDescent="0.25">
      <c r="A13" s="1133"/>
      <c r="B13" s="1133"/>
      <c r="C13" s="1133"/>
      <c r="D13" s="229" t="s">
        <v>526</v>
      </c>
      <c r="E13" s="1128"/>
      <c r="F13" s="1220"/>
      <c r="G13" s="1223"/>
      <c r="H13" s="1220"/>
      <c r="I13" s="1229"/>
      <c r="J13" s="1227"/>
      <c r="K13" s="1227"/>
      <c r="L13" s="1228"/>
      <c r="M13" s="880"/>
    </row>
    <row r="14" spans="1:13" ht="54.75" customHeight="1" x14ac:dyDescent="0.25">
      <c r="A14" s="1133"/>
      <c r="B14" s="1133"/>
      <c r="C14" s="1133"/>
      <c r="D14" s="229" t="s">
        <v>529</v>
      </c>
      <c r="E14" s="1123" t="s">
        <v>11</v>
      </c>
      <c r="F14" s="1214">
        <v>8</v>
      </c>
      <c r="G14" s="1224">
        <v>1</v>
      </c>
      <c r="H14" s="1214">
        <v>1.8</v>
      </c>
      <c r="I14" s="230" t="s">
        <v>705</v>
      </c>
      <c r="J14" s="878">
        <v>160</v>
      </c>
      <c r="K14" s="878">
        <v>160</v>
      </c>
      <c r="L14" s="463" t="s">
        <v>1202</v>
      </c>
      <c r="M14" s="880"/>
    </row>
    <row r="15" spans="1:13" ht="75" customHeight="1" x14ac:dyDescent="0.25">
      <c r="A15" s="1133"/>
      <c r="B15" s="1133"/>
      <c r="C15" s="1133"/>
      <c r="D15" s="229" t="s">
        <v>654</v>
      </c>
      <c r="E15" s="1128"/>
      <c r="F15" s="1215"/>
      <c r="G15" s="1225"/>
      <c r="H15" s="1215"/>
      <c r="I15" s="230" t="s">
        <v>277</v>
      </c>
      <c r="J15" s="878">
        <v>2</v>
      </c>
      <c r="K15" s="878">
        <v>2</v>
      </c>
      <c r="L15" s="463" t="s">
        <v>1201</v>
      </c>
      <c r="M15" s="880"/>
    </row>
    <row r="16" spans="1:13" ht="169.5" customHeight="1" x14ac:dyDescent="0.25">
      <c r="A16" s="1133"/>
      <c r="B16" s="1133"/>
      <c r="C16" s="1133"/>
      <c r="D16" s="229" t="s">
        <v>527</v>
      </c>
      <c r="E16" s="1124"/>
      <c r="F16" s="1216"/>
      <c r="G16" s="1226"/>
      <c r="H16" s="1216"/>
      <c r="I16" s="230" t="s">
        <v>528</v>
      </c>
      <c r="J16" s="878">
        <v>500</v>
      </c>
      <c r="K16" s="878">
        <v>730</v>
      </c>
      <c r="L16" s="463" t="s">
        <v>1200</v>
      </c>
      <c r="M16" s="880"/>
    </row>
    <row r="17" spans="1:13" ht="17.25" customHeight="1" x14ac:dyDescent="0.25">
      <c r="A17" s="163" t="s">
        <v>176</v>
      </c>
      <c r="B17" s="161" t="s">
        <v>176</v>
      </c>
      <c r="C17" s="1098" t="s">
        <v>168</v>
      </c>
      <c r="D17" s="1098"/>
      <c r="E17" s="1098"/>
      <c r="F17" s="219">
        <f>SUM(F11:F16)</f>
        <v>54</v>
      </c>
      <c r="G17" s="131">
        <f>SUM(G11:G16)</f>
        <v>47</v>
      </c>
      <c r="H17" s="219">
        <f>SUM(H11:H16)</f>
        <v>47.8</v>
      </c>
      <c r="I17" s="164"/>
      <c r="J17" s="286"/>
      <c r="K17" s="286"/>
      <c r="L17" s="286"/>
      <c r="M17" s="880"/>
    </row>
    <row r="18" spans="1:13" ht="17.25" customHeight="1" x14ac:dyDescent="0.25">
      <c r="A18" s="167" t="s">
        <v>176</v>
      </c>
      <c r="B18" s="1221" t="s">
        <v>169</v>
      </c>
      <c r="C18" s="1221"/>
      <c r="D18" s="1221"/>
      <c r="E18" s="1221"/>
      <c r="F18" s="219">
        <f>+F17</f>
        <v>54</v>
      </c>
      <c r="G18" s="131">
        <f>+G17</f>
        <v>47</v>
      </c>
      <c r="H18" s="219">
        <f>+H17</f>
        <v>47.8</v>
      </c>
      <c r="I18" s="164"/>
      <c r="J18" s="286"/>
      <c r="K18" s="286"/>
      <c r="L18" s="286"/>
      <c r="M18" s="880"/>
    </row>
    <row r="19" spans="1:13" ht="17.25" customHeight="1" x14ac:dyDescent="0.25">
      <c r="A19" s="167" t="s">
        <v>177</v>
      </c>
      <c r="B19" s="1107" t="s">
        <v>530</v>
      </c>
      <c r="C19" s="1107"/>
      <c r="D19" s="1107"/>
      <c r="E19" s="1107"/>
      <c r="F19" s="1107"/>
      <c r="G19" s="1107"/>
      <c r="H19" s="1107"/>
      <c r="I19" s="1107"/>
      <c r="J19" s="286"/>
      <c r="K19" s="286"/>
      <c r="L19" s="286"/>
      <c r="M19" s="880"/>
    </row>
    <row r="20" spans="1:13" ht="21.75" customHeight="1" x14ac:dyDescent="0.25">
      <c r="A20" s="167" t="s">
        <v>177</v>
      </c>
      <c r="B20" s="159" t="s">
        <v>176</v>
      </c>
      <c r="C20" s="1107" t="s">
        <v>517</v>
      </c>
      <c r="D20" s="1107"/>
      <c r="E20" s="1107"/>
      <c r="F20" s="1107"/>
      <c r="G20" s="1107"/>
      <c r="H20" s="1107"/>
      <c r="I20" s="1107"/>
      <c r="J20" s="327"/>
      <c r="K20" s="327"/>
      <c r="L20" s="327"/>
      <c r="M20" s="880"/>
    </row>
    <row r="21" spans="1:13" ht="91.5" customHeight="1" x14ac:dyDescent="0.25">
      <c r="A21" s="160" t="s">
        <v>176</v>
      </c>
      <c r="B21" s="160" t="s">
        <v>177</v>
      </c>
      <c r="C21" s="160" t="s">
        <v>177</v>
      </c>
      <c r="D21" s="161" t="s">
        <v>82</v>
      </c>
      <c r="E21" s="164" t="s">
        <v>2</v>
      </c>
      <c r="F21" s="126">
        <v>3</v>
      </c>
      <c r="G21" s="469">
        <v>3</v>
      </c>
      <c r="H21" s="126">
        <v>0</v>
      </c>
      <c r="I21" s="351" t="s">
        <v>265</v>
      </c>
      <c r="J21" s="349">
        <v>3</v>
      </c>
      <c r="K21" s="349">
        <v>0</v>
      </c>
      <c r="L21" s="986" t="s">
        <v>949</v>
      </c>
      <c r="M21" s="880"/>
    </row>
    <row r="22" spans="1:13" ht="72.75" customHeight="1" x14ac:dyDescent="0.25">
      <c r="A22" s="160" t="s">
        <v>176</v>
      </c>
      <c r="B22" s="160" t="s">
        <v>177</v>
      </c>
      <c r="C22" s="160" t="s">
        <v>178</v>
      </c>
      <c r="D22" s="161" t="s">
        <v>341</v>
      </c>
      <c r="E22" s="164" t="s">
        <v>2</v>
      </c>
      <c r="F22" s="126">
        <v>3</v>
      </c>
      <c r="G22" s="469">
        <v>3</v>
      </c>
      <c r="H22" s="126">
        <v>0</v>
      </c>
      <c r="I22" s="351" t="s">
        <v>342</v>
      </c>
      <c r="J22" s="349">
        <v>3</v>
      </c>
      <c r="K22" s="349">
        <v>0</v>
      </c>
      <c r="L22" s="987"/>
      <c r="M22" s="880"/>
    </row>
    <row r="23" spans="1:13" ht="40.5" customHeight="1" x14ac:dyDescent="0.25">
      <c r="A23" s="1209" t="s">
        <v>176</v>
      </c>
      <c r="B23" s="1209" t="s">
        <v>177</v>
      </c>
      <c r="C23" s="1209" t="s">
        <v>179</v>
      </c>
      <c r="D23" s="1237" t="s">
        <v>122</v>
      </c>
      <c r="E23" s="352" t="s">
        <v>2</v>
      </c>
      <c r="F23" s="126">
        <v>1</v>
      </c>
      <c r="G23" s="469">
        <v>0</v>
      </c>
      <c r="H23" s="126">
        <v>0</v>
      </c>
      <c r="I23" s="1217" t="s">
        <v>158</v>
      </c>
      <c r="J23" s="983">
        <v>1</v>
      </c>
      <c r="K23" s="983">
        <v>1</v>
      </c>
      <c r="L23" s="1217" t="s">
        <v>1213</v>
      </c>
      <c r="M23" s="880"/>
    </row>
    <row r="24" spans="1:13" ht="37.5" customHeight="1" x14ac:dyDescent="0.25">
      <c r="A24" s="1209"/>
      <c r="B24" s="1209"/>
      <c r="C24" s="1209"/>
      <c r="D24" s="1237"/>
      <c r="E24" s="352" t="s">
        <v>5</v>
      </c>
      <c r="F24" s="126">
        <v>10</v>
      </c>
      <c r="G24" s="469">
        <v>0</v>
      </c>
      <c r="H24" s="126">
        <v>0</v>
      </c>
      <c r="I24" s="1217"/>
      <c r="J24" s="983"/>
      <c r="K24" s="983"/>
      <c r="L24" s="1217"/>
      <c r="M24" s="880"/>
    </row>
    <row r="25" spans="1:13" ht="67.5" customHeight="1" x14ac:dyDescent="0.25">
      <c r="A25" s="160" t="s">
        <v>176</v>
      </c>
      <c r="B25" s="160" t="s">
        <v>177</v>
      </c>
      <c r="C25" s="160" t="s">
        <v>180</v>
      </c>
      <c r="D25" s="161" t="s">
        <v>774</v>
      </c>
      <c r="E25" s="352" t="s">
        <v>2</v>
      </c>
      <c r="F25" s="126">
        <v>10</v>
      </c>
      <c r="G25" s="469">
        <v>10</v>
      </c>
      <c r="H25" s="126">
        <v>10</v>
      </c>
      <c r="I25" s="351" t="s">
        <v>268</v>
      </c>
      <c r="J25" s="349">
        <v>3</v>
      </c>
      <c r="K25" s="628">
        <v>3</v>
      </c>
      <c r="L25" s="630" t="s">
        <v>952</v>
      </c>
      <c r="M25" s="880"/>
    </row>
    <row r="26" spans="1:13" ht="50.25" customHeight="1" x14ac:dyDescent="0.25">
      <c r="A26" s="1219" t="s">
        <v>177</v>
      </c>
      <c r="B26" s="1219" t="s">
        <v>176</v>
      </c>
      <c r="C26" s="1219" t="s">
        <v>181</v>
      </c>
      <c r="D26" s="981" t="s">
        <v>299</v>
      </c>
      <c r="E26" s="162" t="s">
        <v>2</v>
      </c>
      <c r="F26" s="168">
        <v>40</v>
      </c>
      <c r="G26" s="471">
        <v>20</v>
      </c>
      <c r="H26" s="168">
        <v>20</v>
      </c>
      <c r="I26" s="981" t="s">
        <v>823</v>
      </c>
      <c r="J26" s="983">
        <v>4</v>
      </c>
      <c r="K26" s="984">
        <v>4</v>
      </c>
      <c r="L26" s="986" t="s">
        <v>953</v>
      </c>
      <c r="M26" s="880"/>
    </row>
    <row r="27" spans="1:13" ht="60.75" customHeight="1" x14ac:dyDescent="0.25">
      <c r="A27" s="1219"/>
      <c r="B27" s="1219"/>
      <c r="C27" s="1219"/>
      <c r="D27" s="981"/>
      <c r="E27" s="162" t="s">
        <v>11</v>
      </c>
      <c r="F27" s="168">
        <v>10</v>
      </c>
      <c r="G27" s="471">
        <v>3</v>
      </c>
      <c r="H27" s="168">
        <v>2.4</v>
      </c>
      <c r="I27" s="981"/>
      <c r="J27" s="983"/>
      <c r="K27" s="985"/>
      <c r="L27" s="987"/>
      <c r="M27" s="880"/>
    </row>
    <row r="28" spans="1:13" ht="129" customHeight="1" x14ac:dyDescent="0.25">
      <c r="A28" s="166" t="s">
        <v>177</v>
      </c>
      <c r="B28" s="166" t="s">
        <v>176</v>
      </c>
      <c r="C28" s="166" t="s">
        <v>182</v>
      </c>
      <c r="D28" s="352" t="s">
        <v>390</v>
      </c>
      <c r="E28" s="352" t="s">
        <v>2</v>
      </c>
      <c r="F28" s="313">
        <v>50</v>
      </c>
      <c r="G28" s="497">
        <v>20</v>
      </c>
      <c r="H28" s="313">
        <v>9.9</v>
      </c>
      <c r="I28" s="351" t="s">
        <v>158</v>
      </c>
      <c r="J28" s="349">
        <v>2</v>
      </c>
      <c r="K28" s="628">
        <v>1</v>
      </c>
      <c r="L28" s="630" t="s">
        <v>954</v>
      </c>
      <c r="M28" s="880"/>
    </row>
    <row r="29" spans="1:13" ht="26.25" customHeight="1" x14ac:dyDescent="0.25">
      <c r="A29" s="1090" t="s">
        <v>177</v>
      </c>
      <c r="B29" s="1090" t="s">
        <v>176</v>
      </c>
      <c r="C29" s="1090" t="s">
        <v>183</v>
      </c>
      <c r="D29" s="1144" t="s">
        <v>365</v>
      </c>
      <c r="E29" s="352" t="s">
        <v>2</v>
      </c>
      <c r="F29" s="126">
        <v>41</v>
      </c>
      <c r="G29" s="469">
        <v>76.7</v>
      </c>
      <c r="H29" s="618">
        <v>76.7</v>
      </c>
      <c r="I29" s="986" t="s">
        <v>459</v>
      </c>
      <c r="J29" s="984">
        <v>100</v>
      </c>
      <c r="K29" s="984">
        <v>100</v>
      </c>
      <c r="L29" s="986" t="s">
        <v>955</v>
      </c>
      <c r="M29" s="880"/>
    </row>
    <row r="30" spans="1:13" ht="25.5" customHeight="1" x14ac:dyDescent="0.25">
      <c r="A30" s="1218"/>
      <c r="B30" s="1218"/>
      <c r="C30" s="1218"/>
      <c r="D30" s="1230"/>
      <c r="E30" s="352" t="s">
        <v>4</v>
      </c>
      <c r="F30" s="126">
        <v>0</v>
      </c>
      <c r="G30" s="469">
        <v>25.5</v>
      </c>
      <c r="H30" s="618">
        <v>0</v>
      </c>
      <c r="I30" s="1110"/>
      <c r="J30" s="1087"/>
      <c r="K30" s="1087"/>
      <c r="L30" s="1110"/>
      <c r="M30" s="880"/>
    </row>
    <row r="31" spans="1:13" ht="21.75" customHeight="1" x14ac:dyDescent="0.25">
      <c r="A31" s="1139" t="s">
        <v>177</v>
      </c>
      <c r="B31" s="1139" t="s">
        <v>176</v>
      </c>
      <c r="C31" s="1139" t="s">
        <v>184</v>
      </c>
      <c r="D31" s="981" t="s">
        <v>420</v>
      </c>
      <c r="E31" s="352" t="s">
        <v>2</v>
      </c>
      <c r="F31" s="168">
        <v>86</v>
      </c>
      <c r="G31" s="471">
        <v>86</v>
      </c>
      <c r="H31" s="168">
        <v>72.900000000000006</v>
      </c>
      <c r="I31" s="981" t="s">
        <v>956</v>
      </c>
      <c r="J31" s="983">
        <v>1</v>
      </c>
      <c r="K31" s="983">
        <v>1</v>
      </c>
      <c r="L31" s="981" t="s">
        <v>957</v>
      </c>
      <c r="M31" s="880"/>
    </row>
    <row r="32" spans="1:13" ht="21" customHeight="1" x14ac:dyDescent="0.25">
      <c r="A32" s="1139"/>
      <c r="B32" s="1139"/>
      <c r="C32" s="1139"/>
      <c r="D32" s="981"/>
      <c r="E32" s="352" t="s">
        <v>4</v>
      </c>
      <c r="F32" s="168">
        <v>234.2</v>
      </c>
      <c r="G32" s="471">
        <v>234.2</v>
      </c>
      <c r="H32" s="168">
        <v>116.2</v>
      </c>
      <c r="I32" s="981"/>
      <c r="J32" s="983"/>
      <c r="K32" s="983"/>
      <c r="L32" s="981"/>
      <c r="M32" s="880"/>
    </row>
    <row r="33" spans="1:13" ht="41.25" customHeight="1" x14ac:dyDescent="0.25">
      <c r="A33" s="633" t="s">
        <v>177</v>
      </c>
      <c r="B33" s="633" t="s">
        <v>176</v>
      </c>
      <c r="C33" s="633" t="s">
        <v>185</v>
      </c>
      <c r="D33" s="352" t="s">
        <v>301</v>
      </c>
      <c r="E33" s="169" t="s">
        <v>2</v>
      </c>
      <c r="F33" s="168">
        <v>40</v>
      </c>
      <c r="G33" s="471">
        <v>0</v>
      </c>
      <c r="H33" s="168">
        <v>0</v>
      </c>
      <c r="I33" s="351" t="s">
        <v>395</v>
      </c>
      <c r="J33" s="349"/>
      <c r="K33" s="349"/>
      <c r="L33" s="915" t="s">
        <v>1061</v>
      </c>
      <c r="M33" s="880"/>
    </row>
    <row r="34" spans="1:13" ht="68.25" customHeight="1" x14ac:dyDescent="0.25">
      <c r="A34" s="633" t="s">
        <v>177</v>
      </c>
      <c r="B34" s="633" t="s">
        <v>176</v>
      </c>
      <c r="C34" s="633" t="s">
        <v>186</v>
      </c>
      <c r="D34" s="351" t="s">
        <v>196</v>
      </c>
      <c r="E34" s="352" t="s">
        <v>2</v>
      </c>
      <c r="F34" s="168">
        <v>15</v>
      </c>
      <c r="G34" s="471">
        <v>0</v>
      </c>
      <c r="H34" s="168">
        <v>0</v>
      </c>
      <c r="I34" s="352" t="s">
        <v>740</v>
      </c>
      <c r="J34" s="349"/>
      <c r="K34" s="349"/>
      <c r="L34" s="858" t="s">
        <v>1216</v>
      </c>
      <c r="M34" s="880"/>
    </row>
    <row r="35" spans="1:13" ht="72" customHeight="1" x14ac:dyDescent="0.25">
      <c r="A35" s="624" t="s">
        <v>177</v>
      </c>
      <c r="B35" s="624" t="s">
        <v>176</v>
      </c>
      <c r="C35" s="624" t="s">
        <v>18</v>
      </c>
      <c r="D35" s="348" t="s">
        <v>633</v>
      </c>
      <c r="E35" s="352" t="s">
        <v>2</v>
      </c>
      <c r="F35" s="168">
        <v>15</v>
      </c>
      <c r="G35" s="471">
        <v>10</v>
      </c>
      <c r="H35" s="168">
        <v>0</v>
      </c>
      <c r="I35" s="348" t="s">
        <v>786</v>
      </c>
      <c r="J35" s="359" t="s">
        <v>631</v>
      </c>
      <c r="K35" s="636" t="s">
        <v>214</v>
      </c>
      <c r="L35" s="622" t="s">
        <v>967</v>
      </c>
      <c r="M35" s="880"/>
    </row>
    <row r="36" spans="1:13" ht="47.25" customHeight="1" x14ac:dyDescent="0.25">
      <c r="A36" s="1003" t="s">
        <v>177</v>
      </c>
      <c r="B36" s="1003" t="s">
        <v>176</v>
      </c>
      <c r="C36" s="1003" t="s">
        <v>9</v>
      </c>
      <c r="D36" s="981" t="s">
        <v>747</v>
      </c>
      <c r="E36" s="352" t="s">
        <v>2</v>
      </c>
      <c r="F36" s="168">
        <v>8.6</v>
      </c>
      <c r="G36" s="471">
        <v>8.6</v>
      </c>
      <c r="H36" s="168">
        <v>1.4</v>
      </c>
      <c r="I36" s="1217" t="s">
        <v>968</v>
      </c>
      <c r="J36" s="983">
        <v>2</v>
      </c>
      <c r="K36" s="984">
        <v>2</v>
      </c>
      <c r="L36" s="986" t="s">
        <v>969</v>
      </c>
      <c r="M36" s="880"/>
    </row>
    <row r="37" spans="1:13" ht="36.75" customHeight="1" x14ac:dyDescent="0.25">
      <c r="A37" s="1003"/>
      <c r="B37" s="1003"/>
      <c r="C37" s="1003"/>
      <c r="D37" s="981"/>
      <c r="E37" s="352" t="s">
        <v>5</v>
      </c>
      <c r="F37" s="168">
        <v>19.399999999999999</v>
      </c>
      <c r="G37" s="471">
        <v>19.399999999999999</v>
      </c>
      <c r="H37" s="168">
        <v>13</v>
      </c>
      <c r="I37" s="1217"/>
      <c r="J37" s="983"/>
      <c r="K37" s="985"/>
      <c r="L37" s="987"/>
      <c r="M37" s="880"/>
    </row>
    <row r="38" spans="1:13" ht="59.25" customHeight="1" x14ac:dyDescent="0.25">
      <c r="A38" s="632" t="s">
        <v>177</v>
      </c>
      <c r="B38" s="632" t="s">
        <v>176</v>
      </c>
      <c r="C38" s="632" t="s">
        <v>6</v>
      </c>
      <c r="D38" s="352" t="s">
        <v>741</v>
      </c>
      <c r="E38" s="162" t="s">
        <v>2</v>
      </c>
      <c r="F38" s="220">
        <v>3</v>
      </c>
      <c r="G38" s="498">
        <v>3</v>
      </c>
      <c r="H38" s="220">
        <v>0</v>
      </c>
      <c r="I38" s="171" t="s">
        <v>518</v>
      </c>
      <c r="J38" s="353" t="s">
        <v>223</v>
      </c>
      <c r="K38" s="632" t="s">
        <v>960</v>
      </c>
      <c r="L38" s="171" t="s">
        <v>970</v>
      </c>
      <c r="M38" s="880"/>
    </row>
    <row r="39" spans="1:13" ht="58.5" customHeight="1" x14ac:dyDescent="0.25">
      <c r="A39" s="633" t="s">
        <v>177</v>
      </c>
      <c r="B39" s="633" t="s">
        <v>176</v>
      </c>
      <c r="C39" s="633" t="s">
        <v>7</v>
      </c>
      <c r="D39" s="352" t="s">
        <v>742</v>
      </c>
      <c r="E39" s="169" t="s">
        <v>2</v>
      </c>
      <c r="F39" s="168">
        <v>10</v>
      </c>
      <c r="G39" s="471">
        <v>5</v>
      </c>
      <c r="H39" s="620">
        <v>5</v>
      </c>
      <c r="I39" s="352" t="s">
        <v>300</v>
      </c>
      <c r="J39" s="349">
        <v>1</v>
      </c>
      <c r="K39" s="628">
        <v>2</v>
      </c>
      <c r="L39" s="623" t="s">
        <v>971</v>
      </c>
      <c r="M39" s="880"/>
    </row>
    <row r="40" spans="1:13" ht="94.5" customHeight="1" x14ac:dyDescent="0.25">
      <c r="A40" s="633" t="s">
        <v>177</v>
      </c>
      <c r="B40" s="633" t="s">
        <v>176</v>
      </c>
      <c r="C40" s="633" t="s">
        <v>8</v>
      </c>
      <c r="D40" s="352" t="s">
        <v>430</v>
      </c>
      <c r="E40" s="169" t="s">
        <v>2</v>
      </c>
      <c r="F40" s="168">
        <v>1.5</v>
      </c>
      <c r="G40" s="471">
        <v>1.5</v>
      </c>
      <c r="H40" s="620">
        <v>0.9</v>
      </c>
      <c r="I40" s="351" t="s">
        <v>343</v>
      </c>
      <c r="J40" s="349">
        <v>2</v>
      </c>
      <c r="K40" s="628">
        <v>2</v>
      </c>
      <c r="L40" s="634" t="s">
        <v>972</v>
      </c>
      <c r="M40" s="880"/>
    </row>
    <row r="41" spans="1:13" ht="47.25" customHeight="1" x14ac:dyDescent="0.25">
      <c r="A41" s="632" t="s">
        <v>177</v>
      </c>
      <c r="B41" s="632" t="s">
        <v>176</v>
      </c>
      <c r="C41" s="632" t="s">
        <v>13</v>
      </c>
      <c r="D41" s="352" t="s">
        <v>773</v>
      </c>
      <c r="E41" s="170" t="s">
        <v>2</v>
      </c>
      <c r="F41" s="168">
        <v>10</v>
      </c>
      <c r="G41" s="471">
        <v>10</v>
      </c>
      <c r="H41" s="620">
        <v>10</v>
      </c>
      <c r="I41" s="351" t="s">
        <v>344</v>
      </c>
      <c r="J41" s="349">
        <v>1</v>
      </c>
      <c r="K41" s="628">
        <v>1</v>
      </c>
      <c r="L41" s="630" t="s">
        <v>973</v>
      </c>
      <c r="M41" s="880"/>
    </row>
    <row r="42" spans="1:13" ht="75" customHeight="1" x14ac:dyDescent="0.25">
      <c r="A42" s="636" t="s">
        <v>177</v>
      </c>
      <c r="B42" s="636" t="s">
        <v>176</v>
      </c>
      <c r="C42" s="636" t="s">
        <v>10</v>
      </c>
      <c r="D42" s="348" t="s">
        <v>772</v>
      </c>
      <c r="E42" s="170" t="s">
        <v>2</v>
      </c>
      <c r="F42" s="168">
        <v>5</v>
      </c>
      <c r="G42" s="471">
        <v>5</v>
      </c>
      <c r="H42" s="620">
        <v>5</v>
      </c>
      <c r="I42" s="348" t="s">
        <v>1203</v>
      </c>
      <c r="J42" s="347" t="s">
        <v>214</v>
      </c>
      <c r="K42" s="621" t="s">
        <v>214</v>
      </c>
      <c r="L42" s="622" t="s">
        <v>974</v>
      </c>
      <c r="M42" s="880"/>
    </row>
    <row r="43" spans="1:13" ht="24.75" customHeight="1" x14ac:dyDescent="0.25">
      <c r="A43" s="167" t="s">
        <v>177</v>
      </c>
      <c r="B43" s="173" t="s">
        <v>176</v>
      </c>
      <c r="C43" s="1098" t="s">
        <v>168</v>
      </c>
      <c r="D43" s="1098"/>
      <c r="E43" s="1098"/>
      <c r="F43" s="215">
        <f>SUM(F21:F42)</f>
        <v>615.70000000000005</v>
      </c>
      <c r="G43" s="130">
        <f>SUM(G21:G42)</f>
        <v>543.9</v>
      </c>
      <c r="H43" s="215">
        <f>SUM(H21:H42)</f>
        <v>343.4</v>
      </c>
      <c r="I43" s="164"/>
      <c r="J43" s="286"/>
      <c r="K43" s="286"/>
      <c r="L43" s="286"/>
      <c r="M43" s="880"/>
    </row>
    <row r="44" spans="1:13" ht="23.25" customHeight="1" x14ac:dyDescent="0.25">
      <c r="A44" s="167" t="s">
        <v>177</v>
      </c>
      <c r="B44" s="173" t="s">
        <v>177</v>
      </c>
      <c r="C44" s="1232" t="s">
        <v>388</v>
      </c>
      <c r="D44" s="1233"/>
      <c r="E44" s="1233"/>
      <c r="F44" s="1233"/>
      <c r="G44" s="1233"/>
      <c r="H44" s="1233"/>
      <c r="I44" s="1234"/>
      <c r="J44" s="635"/>
      <c r="K44" s="635"/>
      <c r="L44" s="635"/>
      <c r="M44" s="880"/>
    </row>
    <row r="45" spans="1:13" ht="27" customHeight="1" x14ac:dyDescent="0.25">
      <c r="A45" s="1235" t="s">
        <v>177</v>
      </c>
      <c r="B45" s="1235" t="s">
        <v>177</v>
      </c>
      <c r="C45" s="1235" t="s">
        <v>176</v>
      </c>
      <c r="D45" s="981" t="s">
        <v>463</v>
      </c>
      <c r="E45" s="637" t="s">
        <v>2</v>
      </c>
      <c r="F45" s="126">
        <v>313</v>
      </c>
      <c r="G45" s="126">
        <v>221.4</v>
      </c>
      <c r="H45" s="126">
        <v>15.1</v>
      </c>
      <c r="I45" s="1202" t="s">
        <v>392</v>
      </c>
      <c r="J45" s="983" t="s">
        <v>473</v>
      </c>
      <c r="K45" s="983" t="s">
        <v>473</v>
      </c>
      <c r="L45" s="1202" t="s">
        <v>975</v>
      </c>
      <c r="M45" s="880"/>
    </row>
    <row r="46" spans="1:13" ht="24" customHeight="1" x14ac:dyDescent="0.25">
      <c r="A46" s="1235"/>
      <c r="B46" s="1235"/>
      <c r="C46" s="1235"/>
      <c r="D46" s="981"/>
      <c r="E46" s="623" t="s">
        <v>4</v>
      </c>
      <c r="F46" s="126">
        <v>125</v>
      </c>
      <c r="G46" s="126">
        <v>125.1</v>
      </c>
      <c r="H46" s="126">
        <v>0</v>
      </c>
      <c r="I46" s="1202"/>
      <c r="J46" s="1003"/>
      <c r="K46" s="1003"/>
      <c r="L46" s="1202"/>
      <c r="M46" s="880"/>
    </row>
    <row r="47" spans="1:13" ht="18.75" hidden="1" customHeight="1" x14ac:dyDescent="0.25">
      <c r="A47" s="1235"/>
      <c r="B47" s="1235"/>
      <c r="C47" s="1235"/>
      <c r="D47" s="981"/>
      <c r="E47" s="623" t="s">
        <v>12</v>
      </c>
      <c r="F47" s="126">
        <v>0</v>
      </c>
      <c r="G47" s="679">
        <v>0</v>
      </c>
      <c r="H47" s="126">
        <v>0.7</v>
      </c>
      <c r="I47" s="1202"/>
      <c r="J47" s="1003"/>
      <c r="K47" s="1003"/>
      <c r="L47" s="1202"/>
      <c r="M47" s="880"/>
    </row>
    <row r="48" spans="1:13" ht="18.75" customHeight="1" x14ac:dyDescent="0.25">
      <c r="A48" s="1235"/>
      <c r="B48" s="1235"/>
      <c r="C48" s="1235"/>
      <c r="D48" s="981"/>
      <c r="E48" s="623" t="s">
        <v>5</v>
      </c>
      <c r="F48" s="126">
        <v>14.2</v>
      </c>
      <c r="G48" s="126">
        <v>14.8</v>
      </c>
      <c r="H48" s="126">
        <v>0.7</v>
      </c>
      <c r="I48" s="1202"/>
      <c r="J48" s="1003"/>
      <c r="K48" s="1003"/>
      <c r="L48" s="1202"/>
      <c r="M48" s="880"/>
    </row>
    <row r="49" spans="1:14" ht="48.75" customHeight="1" x14ac:dyDescent="0.25">
      <c r="A49" s="1209" t="s">
        <v>177</v>
      </c>
      <c r="B49" s="1209" t="s">
        <v>177</v>
      </c>
      <c r="C49" s="1209" t="s">
        <v>177</v>
      </c>
      <c r="D49" s="981" t="s">
        <v>303</v>
      </c>
      <c r="E49" s="637" t="s">
        <v>2</v>
      </c>
      <c r="F49" s="126">
        <v>52.1</v>
      </c>
      <c r="G49" s="126">
        <v>0</v>
      </c>
      <c r="H49" s="126">
        <v>0</v>
      </c>
      <c r="I49" s="1202" t="s">
        <v>853</v>
      </c>
      <c r="J49" s="1130"/>
      <c r="K49" s="1130"/>
      <c r="L49" s="959" t="s">
        <v>1204</v>
      </c>
      <c r="M49" s="880"/>
      <c r="N49" s="913"/>
    </row>
    <row r="50" spans="1:14" ht="47.25" customHeight="1" x14ac:dyDescent="0.25">
      <c r="A50" s="1209"/>
      <c r="B50" s="1209"/>
      <c r="C50" s="1209"/>
      <c r="D50" s="981"/>
      <c r="E50" s="637" t="s">
        <v>5</v>
      </c>
      <c r="F50" s="126">
        <v>295.39999999999998</v>
      </c>
      <c r="G50" s="126">
        <v>0</v>
      </c>
      <c r="H50" s="126">
        <v>0</v>
      </c>
      <c r="I50" s="1202"/>
      <c r="J50" s="1131"/>
      <c r="K50" s="1131"/>
      <c r="L50" s="959"/>
      <c r="M50" s="880"/>
    </row>
    <row r="51" spans="1:14" ht="27.75" customHeight="1" x14ac:dyDescent="0.25">
      <c r="A51" s="1003" t="s">
        <v>177</v>
      </c>
      <c r="B51" s="1003" t="s">
        <v>177</v>
      </c>
      <c r="C51" s="1003" t="s">
        <v>178</v>
      </c>
      <c r="D51" s="981" t="s">
        <v>329</v>
      </c>
      <c r="E51" s="623" t="s">
        <v>2</v>
      </c>
      <c r="F51" s="126">
        <v>8</v>
      </c>
      <c r="G51" s="126">
        <v>18.600000000000001</v>
      </c>
      <c r="H51" s="126">
        <v>-5.9</v>
      </c>
      <c r="I51" s="982" t="s">
        <v>366</v>
      </c>
      <c r="J51" s="1012" t="s">
        <v>815</v>
      </c>
      <c r="K51" s="1012" t="s">
        <v>221</v>
      </c>
      <c r="L51" s="982" t="s">
        <v>976</v>
      </c>
      <c r="M51" s="880"/>
    </row>
    <row r="52" spans="1:14" ht="28.5" customHeight="1" x14ac:dyDescent="0.25">
      <c r="A52" s="1003"/>
      <c r="B52" s="1003"/>
      <c r="C52" s="1003"/>
      <c r="D52" s="981"/>
      <c r="E52" s="623" t="s">
        <v>4</v>
      </c>
      <c r="F52" s="174">
        <v>44.2</v>
      </c>
      <c r="G52" s="174">
        <v>53.8</v>
      </c>
      <c r="H52" s="174">
        <v>19</v>
      </c>
      <c r="I52" s="982"/>
      <c r="J52" s="1013"/>
      <c r="K52" s="1013"/>
      <c r="L52" s="982"/>
      <c r="M52" s="880"/>
    </row>
    <row r="53" spans="1:14" ht="24.75" customHeight="1" x14ac:dyDescent="0.25">
      <c r="A53" s="1003" t="s">
        <v>177</v>
      </c>
      <c r="B53" s="1003" t="s">
        <v>177</v>
      </c>
      <c r="C53" s="1003" t="s">
        <v>179</v>
      </c>
      <c r="D53" s="981" t="s">
        <v>453</v>
      </c>
      <c r="E53" s="623" t="s">
        <v>2</v>
      </c>
      <c r="F53" s="126">
        <v>7</v>
      </c>
      <c r="G53" s="126">
        <v>8.3000000000000007</v>
      </c>
      <c r="H53" s="126">
        <v>2.2000000000000002</v>
      </c>
      <c r="I53" s="981" t="s">
        <v>977</v>
      </c>
      <c r="J53" s="983">
        <v>4</v>
      </c>
      <c r="K53" s="983">
        <v>2</v>
      </c>
      <c r="L53" s="981" t="s">
        <v>978</v>
      </c>
      <c r="M53" s="880"/>
    </row>
    <row r="54" spans="1:14" ht="27" customHeight="1" x14ac:dyDescent="0.25">
      <c r="A54" s="1003"/>
      <c r="B54" s="1003"/>
      <c r="C54" s="1003"/>
      <c r="D54" s="981"/>
      <c r="E54" s="623" t="s">
        <v>4</v>
      </c>
      <c r="F54" s="126">
        <v>35</v>
      </c>
      <c r="G54" s="126">
        <v>58.4</v>
      </c>
      <c r="H54" s="126">
        <v>25.4</v>
      </c>
      <c r="I54" s="981"/>
      <c r="J54" s="983"/>
      <c r="K54" s="983"/>
      <c r="L54" s="981"/>
      <c r="M54" s="880"/>
    </row>
    <row r="55" spans="1:14" ht="27" customHeight="1" x14ac:dyDescent="0.25">
      <c r="A55" s="1003"/>
      <c r="B55" s="1003"/>
      <c r="C55" s="1003"/>
      <c r="D55" s="981"/>
      <c r="E55" s="623" t="s">
        <v>0</v>
      </c>
      <c r="F55" s="126">
        <v>5</v>
      </c>
      <c r="G55" s="126">
        <v>8.3000000000000007</v>
      </c>
      <c r="H55" s="126">
        <v>2.2000000000000002</v>
      </c>
      <c r="I55" s="981"/>
      <c r="J55" s="983"/>
      <c r="K55" s="983"/>
      <c r="L55" s="981"/>
      <c r="M55" s="880"/>
    </row>
    <row r="56" spans="1:14" ht="57.75" customHeight="1" x14ac:dyDescent="0.25">
      <c r="A56" s="681" t="s">
        <v>177</v>
      </c>
      <c r="B56" s="681" t="s">
        <v>177</v>
      </c>
      <c r="C56" s="681" t="s">
        <v>180</v>
      </c>
      <c r="D56" s="622" t="s">
        <v>811</v>
      </c>
      <c r="E56" s="623" t="s">
        <v>2</v>
      </c>
      <c r="F56" s="126">
        <v>10</v>
      </c>
      <c r="G56" s="126">
        <v>10</v>
      </c>
      <c r="H56" s="175">
        <v>0</v>
      </c>
      <c r="I56" s="625" t="s">
        <v>812</v>
      </c>
      <c r="J56" s="621">
        <v>7</v>
      </c>
      <c r="K56" s="621">
        <v>9</v>
      </c>
      <c r="L56" s="625" t="s">
        <v>979</v>
      </c>
      <c r="M56" s="880"/>
    </row>
    <row r="57" spans="1:14" ht="49.5" customHeight="1" x14ac:dyDescent="0.25">
      <c r="A57" s="680" t="s">
        <v>177</v>
      </c>
      <c r="B57" s="680" t="s">
        <v>177</v>
      </c>
      <c r="C57" s="680" t="s">
        <v>181</v>
      </c>
      <c r="D57" s="623" t="s">
        <v>743</v>
      </c>
      <c r="E57" s="623" t="s">
        <v>2</v>
      </c>
      <c r="F57" s="126">
        <v>40</v>
      </c>
      <c r="G57" s="126">
        <v>5</v>
      </c>
      <c r="H57" s="126">
        <v>0</v>
      </c>
      <c r="I57" s="176" t="s">
        <v>706</v>
      </c>
      <c r="J57" s="633" t="s">
        <v>683</v>
      </c>
      <c r="K57" s="672" t="s">
        <v>214</v>
      </c>
      <c r="L57" s="176" t="s">
        <v>984</v>
      </c>
      <c r="M57" s="880"/>
    </row>
    <row r="58" spans="1:14" ht="48.75" customHeight="1" x14ac:dyDescent="0.25">
      <c r="A58" s="681" t="s">
        <v>177</v>
      </c>
      <c r="B58" s="681" t="s">
        <v>177</v>
      </c>
      <c r="C58" s="681" t="s">
        <v>182</v>
      </c>
      <c r="D58" s="622" t="s">
        <v>454</v>
      </c>
      <c r="E58" s="623" t="s">
        <v>14</v>
      </c>
      <c r="F58" s="126">
        <v>20</v>
      </c>
      <c r="G58" s="126">
        <v>19.899999999999999</v>
      </c>
      <c r="H58" s="175">
        <v>19.8</v>
      </c>
      <c r="I58" s="626" t="s">
        <v>706</v>
      </c>
      <c r="J58" s="636" t="s">
        <v>332</v>
      </c>
      <c r="K58" s="636" t="s">
        <v>332</v>
      </c>
      <c r="L58" s="626" t="s">
        <v>980</v>
      </c>
      <c r="M58" s="880"/>
    </row>
    <row r="59" spans="1:14" ht="36.75" customHeight="1" x14ac:dyDescent="0.25">
      <c r="A59" s="1210" t="s">
        <v>177</v>
      </c>
      <c r="B59" s="1210" t="s">
        <v>177</v>
      </c>
      <c r="C59" s="1210" t="s">
        <v>184</v>
      </c>
      <c r="D59" s="981" t="s">
        <v>531</v>
      </c>
      <c r="E59" s="623" t="s">
        <v>2</v>
      </c>
      <c r="F59" s="126">
        <v>100</v>
      </c>
      <c r="G59" s="126">
        <v>166</v>
      </c>
      <c r="H59" s="126">
        <v>166</v>
      </c>
      <c r="I59" s="1027" t="s">
        <v>634</v>
      </c>
      <c r="J59" s="1003" t="s">
        <v>813</v>
      </c>
      <c r="K59" s="1003" t="s">
        <v>813</v>
      </c>
      <c r="L59" s="1027" t="s">
        <v>981</v>
      </c>
      <c r="M59" s="880"/>
    </row>
    <row r="60" spans="1:14" ht="33" customHeight="1" x14ac:dyDescent="0.25">
      <c r="A60" s="1210"/>
      <c r="B60" s="1210"/>
      <c r="C60" s="1210"/>
      <c r="D60" s="981"/>
      <c r="E60" s="623" t="s">
        <v>14</v>
      </c>
      <c r="F60" s="126">
        <v>100</v>
      </c>
      <c r="G60" s="126">
        <v>10</v>
      </c>
      <c r="H60" s="126">
        <v>3.7</v>
      </c>
      <c r="I60" s="1027"/>
      <c r="J60" s="1003"/>
      <c r="K60" s="1003"/>
      <c r="L60" s="1027"/>
      <c r="M60" s="880"/>
    </row>
    <row r="61" spans="1:14" ht="51" customHeight="1" x14ac:dyDescent="0.25">
      <c r="A61" s="680" t="s">
        <v>177</v>
      </c>
      <c r="B61" s="680" t="s">
        <v>177</v>
      </c>
      <c r="C61" s="680" t="s">
        <v>185</v>
      </c>
      <c r="D61" s="623" t="s">
        <v>686</v>
      </c>
      <c r="E61" s="623" t="s">
        <v>2</v>
      </c>
      <c r="F61" s="126">
        <v>30</v>
      </c>
      <c r="G61" s="126">
        <v>45</v>
      </c>
      <c r="H61" s="175">
        <v>42</v>
      </c>
      <c r="I61" s="631" t="s">
        <v>687</v>
      </c>
      <c r="J61" s="632" t="s">
        <v>500</v>
      </c>
      <c r="K61" s="632" t="s">
        <v>500</v>
      </c>
      <c r="L61" s="631" t="s">
        <v>982</v>
      </c>
      <c r="M61" s="880"/>
    </row>
    <row r="62" spans="1:14" ht="17.25" customHeight="1" x14ac:dyDescent="0.25">
      <c r="A62" s="167" t="s">
        <v>177</v>
      </c>
      <c r="B62" s="173" t="s">
        <v>177</v>
      </c>
      <c r="C62" s="1098" t="s">
        <v>168</v>
      </c>
      <c r="D62" s="1098"/>
      <c r="E62" s="1098"/>
      <c r="F62" s="215">
        <f>SUM(F45:F61)</f>
        <v>1198.9000000000001</v>
      </c>
      <c r="G62" s="215">
        <f>SUM(G45:G61)</f>
        <v>764.6</v>
      </c>
      <c r="H62" s="215">
        <f>SUM(H45:H61)</f>
        <v>290.89999999999998</v>
      </c>
      <c r="I62" s="182"/>
      <c r="J62" s="635"/>
      <c r="K62" s="635"/>
      <c r="L62" s="635"/>
      <c r="M62" s="880"/>
    </row>
    <row r="63" spans="1:14" ht="18.75" customHeight="1" x14ac:dyDescent="0.25">
      <c r="A63" s="167" t="s">
        <v>186</v>
      </c>
      <c r="B63" s="1098" t="s">
        <v>169</v>
      </c>
      <c r="C63" s="1098"/>
      <c r="D63" s="1098"/>
      <c r="E63" s="1098"/>
      <c r="F63" s="215">
        <f>+F62+F43</f>
        <v>1814.6000000000001</v>
      </c>
      <c r="G63" s="215">
        <f>+G62+G43</f>
        <v>1308.5</v>
      </c>
      <c r="H63" s="215">
        <f>+H62+H43</f>
        <v>634.29999999999995</v>
      </c>
      <c r="I63" s="638"/>
      <c r="J63" s="635"/>
      <c r="K63" s="635"/>
      <c r="L63" s="635"/>
      <c r="M63" s="880"/>
    </row>
    <row r="64" spans="1:14" ht="17.25" customHeight="1" x14ac:dyDescent="0.25">
      <c r="A64" s="1231" t="s">
        <v>170</v>
      </c>
      <c r="B64" s="1231"/>
      <c r="C64" s="1231"/>
      <c r="D64" s="1231"/>
      <c r="E64" s="1231"/>
      <c r="F64" s="183">
        <f>+F63+F18</f>
        <v>1868.6000000000001</v>
      </c>
      <c r="G64" s="482">
        <f>+G63+G18</f>
        <v>1355.5</v>
      </c>
      <c r="H64" s="183">
        <f>+H63+H18</f>
        <v>682.09999999999991</v>
      </c>
      <c r="I64" s="892"/>
    </row>
    <row r="65" spans="1:12" ht="17.25" customHeight="1" x14ac:dyDescent="0.25">
      <c r="A65" s="1211" t="s">
        <v>191</v>
      </c>
      <c r="B65" s="1212"/>
      <c r="C65" s="1212"/>
      <c r="D65" s="1212"/>
      <c r="E65" s="1213"/>
      <c r="F65" s="922">
        <f>+F64-F66-F73</f>
        <v>0</v>
      </c>
      <c r="G65" s="922">
        <f>+G64-G66-G73</f>
        <v>0</v>
      </c>
      <c r="H65" s="922">
        <f>+H64-H66-H73</f>
        <v>0</v>
      </c>
      <c r="I65" s="892"/>
    </row>
    <row r="66" spans="1:12" ht="13.8" x14ac:dyDescent="0.25">
      <c r="A66" s="1206" t="s">
        <v>17</v>
      </c>
      <c r="B66" s="1207"/>
      <c r="C66" s="1207"/>
      <c r="D66" s="1207"/>
      <c r="E66" s="1208"/>
      <c r="F66" s="185">
        <f>SUM(F67:F72)</f>
        <v>1068.2</v>
      </c>
      <c r="G66" s="84">
        <f>SUM(G67:G72)</f>
        <v>812</v>
      </c>
      <c r="H66" s="185">
        <f>SUM(H67:H72)</f>
        <v>501.40000000000003</v>
      </c>
      <c r="I66" s="892"/>
    </row>
    <row r="67" spans="1:12" ht="14.25" customHeight="1" x14ac:dyDescent="0.25">
      <c r="A67" s="1095" t="s">
        <v>244</v>
      </c>
      <c r="B67" s="1096"/>
      <c r="C67" s="1096"/>
      <c r="D67" s="1096"/>
      <c r="E67" s="1097"/>
      <c r="F67" s="186">
        <f>+F57+F53+F51+F49+F45+F41+F40+F39+F38+F36+F35+F34+F33+F31+F29+F28+F26+F23+F22+F21+F11+F59+F42+F61+F25+F56</f>
        <v>948.2</v>
      </c>
      <c r="G67" s="186">
        <f t="shared" ref="G67:H67" si="0">+G57+G53+G51+G49+G45+G41+G40+G39+G38+G36+G35+G34+G33+G31+G29+G28+G26+G23+G22+G21+G11+G59+G42+G61+G25+G56</f>
        <v>782.1</v>
      </c>
      <c r="H67" s="186">
        <f t="shared" si="0"/>
        <v>477.20000000000005</v>
      </c>
      <c r="I67" s="892"/>
    </row>
    <row r="68" spans="1:12" ht="15" customHeight="1" x14ac:dyDescent="0.25">
      <c r="A68" s="1095" t="s">
        <v>245</v>
      </c>
      <c r="B68" s="1096"/>
      <c r="C68" s="1096"/>
      <c r="D68" s="1096"/>
      <c r="E68" s="1097"/>
      <c r="F68" s="187"/>
      <c r="G68" s="75"/>
      <c r="H68" s="187"/>
      <c r="I68" s="892"/>
    </row>
    <row r="69" spans="1:12" ht="14.25" customHeight="1" x14ac:dyDescent="0.25">
      <c r="A69" s="1095" t="s">
        <v>246</v>
      </c>
      <c r="B69" s="1096"/>
      <c r="C69" s="1096"/>
      <c r="D69" s="1096"/>
      <c r="E69" s="1097"/>
      <c r="F69" s="187"/>
      <c r="G69" s="75"/>
      <c r="H69" s="187"/>
      <c r="I69" s="892"/>
    </row>
    <row r="70" spans="1:12" ht="15" customHeight="1" x14ac:dyDescent="0.25">
      <c r="A70" s="1095" t="s">
        <v>247</v>
      </c>
      <c r="B70" s="1096"/>
      <c r="C70" s="1096"/>
      <c r="D70" s="1096"/>
      <c r="E70" s="1097"/>
      <c r="F70" s="187"/>
      <c r="G70" s="75"/>
      <c r="H70" s="187"/>
      <c r="I70" s="892"/>
    </row>
    <row r="71" spans="1:12" ht="14.25" customHeight="1" x14ac:dyDescent="0.25">
      <c r="A71" s="1095" t="s">
        <v>248</v>
      </c>
      <c r="B71" s="1096"/>
      <c r="C71" s="1096"/>
      <c r="D71" s="1096"/>
      <c r="E71" s="1097"/>
      <c r="F71" s="188">
        <f>+F47</f>
        <v>0</v>
      </c>
      <c r="G71" s="179">
        <f>+G47</f>
        <v>0</v>
      </c>
      <c r="H71" s="188">
        <f>+H47</f>
        <v>0.7</v>
      </c>
      <c r="I71" s="892"/>
    </row>
    <row r="72" spans="1:12" x14ac:dyDescent="0.25">
      <c r="A72" s="1095" t="s">
        <v>249</v>
      </c>
      <c r="B72" s="1096"/>
      <c r="C72" s="1096"/>
      <c r="D72" s="1096"/>
      <c r="E72" s="1097"/>
      <c r="F72" s="188">
        <f>F58+F60</f>
        <v>120</v>
      </c>
      <c r="G72" s="475">
        <f>G58+G60</f>
        <v>29.9</v>
      </c>
      <c r="H72" s="188">
        <f>H58+H60</f>
        <v>23.5</v>
      </c>
      <c r="I72" s="892"/>
    </row>
    <row r="73" spans="1:12" ht="13.8" x14ac:dyDescent="0.25">
      <c r="A73" s="1203" t="s">
        <v>16</v>
      </c>
      <c r="B73" s="1204"/>
      <c r="C73" s="1204"/>
      <c r="D73" s="1204"/>
      <c r="E73" s="1205"/>
      <c r="F73" s="185">
        <f>SUM(F74:F77)</f>
        <v>800.4</v>
      </c>
      <c r="G73" s="84">
        <f>SUM(G74:G77)</f>
        <v>543.5</v>
      </c>
      <c r="H73" s="185">
        <f>SUM(H74:H77)</f>
        <v>180.69999999999996</v>
      </c>
      <c r="I73" s="892"/>
    </row>
    <row r="74" spans="1:12" ht="15.75" customHeight="1" x14ac:dyDescent="0.25">
      <c r="A74" s="1095" t="s">
        <v>250</v>
      </c>
      <c r="B74" s="1096"/>
      <c r="C74" s="1096"/>
      <c r="D74" s="1096"/>
      <c r="E74" s="1097"/>
      <c r="F74" s="188">
        <f>+F54+F52+F46+F32+F30</f>
        <v>438.4</v>
      </c>
      <c r="G74" s="188">
        <f t="shared" ref="G74:H74" si="1">+G54+G52+G46+G32+G30</f>
        <v>497</v>
      </c>
      <c r="H74" s="188">
        <f t="shared" si="1"/>
        <v>160.6</v>
      </c>
      <c r="I74" s="892"/>
    </row>
    <row r="75" spans="1:12" ht="14.25" customHeight="1" x14ac:dyDescent="0.25">
      <c r="A75" s="1095" t="s">
        <v>251</v>
      </c>
      <c r="B75" s="1096"/>
      <c r="C75" s="1096"/>
      <c r="D75" s="1096"/>
      <c r="E75" s="1097"/>
      <c r="F75" s="188">
        <f>+F48+F37+F24+F50</f>
        <v>339</v>
      </c>
      <c r="G75" s="179">
        <f>+G48+G37+G24+G50</f>
        <v>34.200000000000003</v>
      </c>
      <c r="H75" s="188">
        <f>+H48+H37+H24+H50</f>
        <v>13.7</v>
      </c>
      <c r="I75" s="892"/>
    </row>
    <row r="76" spans="1:12" ht="12.75" customHeight="1" x14ac:dyDescent="0.25">
      <c r="A76" s="1095" t="s">
        <v>252</v>
      </c>
      <c r="B76" s="1096"/>
      <c r="C76" s="1096"/>
      <c r="D76" s="1096"/>
      <c r="E76" s="1097"/>
      <c r="F76" s="188">
        <f>+F14+F27</f>
        <v>18</v>
      </c>
      <c r="G76" s="179">
        <f>+G14+G27</f>
        <v>4</v>
      </c>
      <c r="H76" s="188">
        <f>+H14+H27</f>
        <v>4.2</v>
      </c>
      <c r="I76" s="892"/>
    </row>
    <row r="77" spans="1:12" ht="13.5" customHeight="1" x14ac:dyDescent="0.25">
      <c r="A77" s="1095" t="s">
        <v>253</v>
      </c>
      <c r="B77" s="1096"/>
      <c r="C77" s="1096"/>
      <c r="D77" s="1096"/>
      <c r="E77" s="1097"/>
      <c r="F77" s="188">
        <f>+F55</f>
        <v>5</v>
      </c>
      <c r="G77" s="179">
        <f>+G55</f>
        <v>8.3000000000000007</v>
      </c>
      <c r="H77" s="188">
        <f>+H55</f>
        <v>2.2000000000000002</v>
      </c>
      <c r="I77" s="892"/>
    </row>
    <row r="78" spans="1:12" s="132" customFormat="1" ht="15.75" customHeight="1" x14ac:dyDescent="0.25">
      <c r="A78" s="1026" t="s">
        <v>816</v>
      </c>
      <c r="B78" s="1026"/>
      <c r="C78" s="1026"/>
      <c r="D78" s="1026"/>
      <c r="E78" s="1026"/>
      <c r="F78" s="1026"/>
      <c r="G78" s="1026"/>
      <c r="H78" s="1026"/>
      <c r="I78" s="365"/>
      <c r="J78" s="577"/>
      <c r="K78" s="578"/>
      <c r="L78" s="546"/>
    </row>
    <row r="79" spans="1:12" s="132" customFormat="1" ht="20.25" customHeight="1" x14ac:dyDescent="0.25">
      <c r="A79" s="941" t="s">
        <v>869</v>
      </c>
      <c r="B79" s="941"/>
      <c r="C79" s="941"/>
      <c r="D79" s="941"/>
      <c r="E79" s="941"/>
      <c r="F79" s="941"/>
      <c r="G79" s="941"/>
      <c r="H79" s="941"/>
      <c r="J79" s="579"/>
      <c r="K79" s="578"/>
      <c r="L79" s="546"/>
    </row>
    <row r="112" spans="7:7" x14ac:dyDescent="0.25">
      <c r="G112" s="506"/>
    </row>
  </sheetData>
  <mergeCells count="139">
    <mergeCell ref="D53:D55"/>
    <mergeCell ref="A2:L2"/>
    <mergeCell ref="A4:A7"/>
    <mergeCell ref="A11:A16"/>
    <mergeCell ref="J5:J7"/>
    <mergeCell ref="A78:H78"/>
    <mergeCell ref="K51:K52"/>
    <mergeCell ref="K26:K27"/>
    <mergeCell ref="K29:K30"/>
    <mergeCell ref="C23:C24"/>
    <mergeCell ref="I53:I55"/>
    <mergeCell ref="B45:B48"/>
    <mergeCell ref="C51:C52"/>
    <mergeCell ref="I23:I24"/>
    <mergeCell ref="D23:D24"/>
    <mergeCell ref="K49:K50"/>
    <mergeCell ref="K31:K32"/>
    <mergeCell ref="K36:K37"/>
    <mergeCell ref="I49:I50"/>
    <mergeCell ref="K23:K24"/>
    <mergeCell ref="J45:J48"/>
    <mergeCell ref="A77:E77"/>
    <mergeCell ref="A53:A55"/>
    <mergeCell ref="A76:E76"/>
    <mergeCell ref="D29:D30"/>
    <mergeCell ref="B31:B32"/>
    <mergeCell ref="C29:C30"/>
    <mergeCell ref="D26:D27"/>
    <mergeCell ref="A29:A30"/>
    <mergeCell ref="C31:C32"/>
    <mergeCell ref="A31:A32"/>
    <mergeCell ref="C26:C27"/>
    <mergeCell ref="A72:E72"/>
    <mergeCell ref="A69:E69"/>
    <mergeCell ref="B63:E63"/>
    <mergeCell ref="A74:E74"/>
    <mergeCell ref="A64:E64"/>
    <mergeCell ref="A71:E71"/>
    <mergeCell ref="D45:D48"/>
    <mergeCell ref="C44:I44"/>
    <mergeCell ref="C43:E43"/>
    <mergeCell ref="I45:I48"/>
    <mergeCell ref="A45:A48"/>
    <mergeCell ref="C45:C48"/>
    <mergeCell ref="A51:A52"/>
    <mergeCell ref="B49:B50"/>
    <mergeCell ref="C62:E62"/>
    <mergeCell ref="J1:L1"/>
    <mergeCell ref="J12:J13"/>
    <mergeCell ref="L12:L13"/>
    <mergeCell ref="I12:I13"/>
    <mergeCell ref="B9:I9"/>
    <mergeCell ref="B4:B7"/>
    <mergeCell ref="F4:F7"/>
    <mergeCell ref="J3:L3"/>
    <mergeCell ref="L5:L7"/>
    <mergeCell ref="H4:H7"/>
    <mergeCell ref="H11:H13"/>
    <mergeCell ref="C4:C7"/>
    <mergeCell ref="E4:E7"/>
    <mergeCell ref="I5:I7"/>
    <mergeCell ref="K5:K7"/>
    <mergeCell ref="K12:K13"/>
    <mergeCell ref="D4:D7"/>
    <mergeCell ref="C11:C16"/>
    <mergeCell ref="G4:G7"/>
    <mergeCell ref="I4:L4"/>
    <mergeCell ref="A8:I8"/>
    <mergeCell ref="A23:A24"/>
    <mergeCell ref="A36:A37"/>
    <mergeCell ref="C10:I10"/>
    <mergeCell ref="I26:I27"/>
    <mergeCell ref="B29:B30"/>
    <mergeCell ref="B36:B37"/>
    <mergeCell ref="D31:D32"/>
    <mergeCell ref="D36:D37"/>
    <mergeCell ref="C36:C37"/>
    <mergeCell ref="B26:B27"/>
    <mergeCell ref="I36:I37"/>
    <mergeCell ref="A26:A27"/>
    <mergeCell ref="B23:B24"/>
    <mergeCell ref="C17:E17"/>
    <mergeCell ref="E11:E13"/>
    <mergeCell ref="B19:I19"/>
    <mergeCell ref="C20:I20"/>
    <mergeCell ref="F11:F13"/>
    <mergeCell ref="B18:E18"/>
    <mergeCell ref="G11:G13"/>
    <mergeCell ref="G14:G16"/>
    <mergeCell ref="B11:B16"/>
    <mergeCell ref="E14:E16"/>
    <mergeCell ref="L36:L37"/>
    <mergeCell ref="F14:F16"/>
    <mergeCell ref="L26:L27"/>
    <mergeCell ref="L21:L22"/>
    <mergeCell ref="J53:J55"/>
    <mergeCell ref="L51:L52"/>
    <mergeCell ref="J51:J52"/>
    <mergeCell ref="K53:K55"/>
    <mergeCell ref="L49:L50"/>
    <mergeCell ref="J36:J37"/>
    <mergeCell ref="I29:I30"/>
    <mergeCell ref="I31:I32"/>
    <mergeCell ref="L23:L24"/>
    <mergeCell ref="L53:L55"/>
    <mergeCell ref="H14:H16"/>
    <mergeCell ref="J23:J24"/>
    <mergeCell ref="J26:J27"/>
    <mergeCell ref="J29:J30"/>
    <mergeCell ref="J31:J32"/>
    <mergeCell ref="L29:L30"/>
    <mergeCell ref="L31:L32"/>
    <mergeCell ref="I51:I52"/>
    <mergeCell ref="J49:J50"/>
    <mergeCell ref="K45:K48"/>
    <mergeCell ref="A79:H79"/>
    <mergeCell ref="L45:L48"/>
    <mergeCell ref="L59:L60"/>
    <mergeCell ref="A73:E73"/>
    <mergeCell ref="D49:D50"/>
    <mergeCell ref="I59:I60"/>
    <mergeCell ref="A70:E70"/>
    <mergeCell ref="A66:E66"/>
    <mergeCell ref="B51:B52"/>
    <mergeCell ref="D51:D52"/>
    <mergeCell ref="C49:C50"/>
    <mergeCell ref="A59:A60"/>
    <mergeCell ref="B59:B60"/>
    <mergeCell ref="D59:D60"/>
    <mergeCell ref="K59:K60"/>
    <mergeCell ref="C59:C60"/>
    <mergeCell ref="J59:J60"/>
    <mergeCell ref="C53:C55"/>
    <mergeCell ref="B53:B55"/>
    <mergeCell ref="A49:A50"/>
    <mergeCell ref="A68:E68"/>
    <mergeCell ref="A67:E67"/>
    <mergeCell ref="A75:E75"/>
    <mergeCell ref="A65:E65"/>
  </mergeCells>
  <phoneticPr fontId="18" type="noConversion"/>
  <pageMargins left="0.19685039370078741" right="0.19685039370078741" top="0.51181102362204722" bottom="0.19685039370078741" header="0" footer="0"/>
  <pageSetup paperSize="9" scale="7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V172"/>
  <sheetViews>
    <sheetView zoomScale="85" zoomScaleNormal="85" workbookViewId="0">
      <pane ySplit="7" topLeftCell="A8" activePane="bottomLeft" state="frozen"/>
      <selection activeCell="A38" sqref="A38:J38"/>
      <selection pane="bottomLeft" activeCell="I5" sqref="I5:I7"/>
    </sheetView>
  </sheetViews>
  <sheetFormatPr defaultColWidth="9.109375" defaultRowHeight="13.2" x14ac:dyDescent="0.25"/>
  <cols>
    <col min="1" max="1" width="3.44140625" style="19" customWidth="1"/>
    <col min="2" max="2" width="3.6640625" style="19" customWidth="1"/>
    <col min="3" max="3" width="3.5546875" style="653" customWidth="1"/>
    <col min="4" max="4" width="37.33203125" style="18" customWidth="1"/>
    <col min="5" max="5" width="9.6640625" style="18" customWidth="1"/>
    <col min="6" max="6" width="12.6640625" style="18" customWidth="1"/>
    <col min="7" max="8" width="12.88671875" style="18" customWidth="1"/>
    <col min="9" max="9" width="29.109375" style="24" customWidth="1"/>
    <col min="10" max="10" width="6.88671875" style="702" customWidth="1"/>
    <col min="11" max="11" width="7" style="702" customWidth="1"/>
    <col min="12" max="12" width="40.6640625" style="79" customWidth="1"/>
    <col min="13" max="13" width="7.109375" style="895" customWidth="1"/>
    <col min="14" max="16384" width="9.109375" style="18"/>
  </cols>
  <sheetData>
    <row r="1" spans="1:13" ht="21" customHeight="1" x14ac:dyDescent="0.25">
      <c r="A1" s="139"/>
      <c r="B1" s="139"/>
      <c r="C1" s="650"/>
      <c r="D1" s="93"/>
      <c r="E1" s="93"/>
      <c r="F1" s="93"/>
      <c r="G1" s="93"/>
      <c r="H1" s="93"/>
      <c r="I1" s="140"/>
      <c r="J1" s="942" t="s">
        <v>714</v>
      </c>
      <c r="K1" s="942"/>
      <c r="L1" s="942"/>
    </row>
    <row r="2" spans="1:13" ht="27" customHeight="1" x14ac:dyDescent="0.25">
      <c r="A2" s="1258" t="s">
        <v>876</v>
      </c>
      <c r="B2" s="1258"/>
      <c r="C2" s="1258"/>
      <c r="D2" s="1258"/>
      <c r="E2" s="1258"/>
      <c r="F2" s="1258"/>
      <c r="G2" s="1258"/>
      <c r="H2" s="1258"/>
      <c r="I2" s="1258"/>
      <c r="J2" s="1258"/>
      <c r="K2" s="1258"/>
      <c r="L2" s="1258"/>
    </row>
    <row r="3" spans="1:13" x14ac:dyDescent="0.25">
      <c r="A3" s="141"/>
      <c r="B3" s="141"/>
      <c r="C3" s="142"/>
      <c r="D3" s="142"/>
      <c r="E3" s="143"/>
      <c r="F3" s="143"/>
      <c r="G3" s="143"/>
      <c r="H3" s="143"/>
      <c r="I3" s="135"/>
      <c r="J3" s="1257" t="s">
        <v>282</v>
      </c>
      <c r="K3" s="1257"/>
      <c r="L3" s="1257"/>
    </row>
    <row r="4" spans="1:13" ht="28.5" customHeight="1" x14ac:dyDescent="0.25">
      <c r="A4" s="957" t="s">
        <v>162</v>
      </c>
      <c r="B4" s="957" t="s">
        <v>163</v>
      </c>
      <c r="C4" s="1260" t="s">
        <v>164</v>
      </c>
      <c r="D4" s="961" t="s">
        <v>165</v>
      </c>
      <c r="E4" s="957" t="s">
        <v>161</v>
      </c>
      <c r="F4" s="958" t="s">
        <v>867</v>
      </c>
      <c r="G4" s="1036" t="s">
        <v>1012</v>
      </c>
      <c r="H4" s="1036" t="s">
        <v>868</v>
      </c>
      <c r="I4" s="1036" t="s">
        <v>166</v>
      </c>
      <c r="J4" s="1036"/>
      <c r="K4" s="1036"/>
      <c r="L4" s="1036"/>
    </row>
    <row r="5" spans="1:13" ht="72" customHeight="1" x14ac:dyDescent="0.25">
      <c r="A5" s="957"/>
      <c r="B5" s="957"/>
      <c r="C5" s="1260"/>
      <c r="D5" s="961"/>
      <c r="E5" s="957"/>
      <c r="F5" s="958"/>
      <c r="G5" s="1036"/>
      <c r="H5" s="1036"/>
      <c r="I5" s="1040" t="s">
        <v>167</v>
      </c>
      <c r="J5" s="1038" t="s">
        <v>865</v>
      </c>
      <c r="K5" s="1038" t="s">
        <v>866</v>
      </c>
      <c r="L5" s="1039" t="s">
        <v>877</v>
      </c>
    </row>
    <row r="6" spans="1:13" ht="28.5" customHeight="1" x14ac:dyDescent="0.25">
      <c r="A6" s="957"/>
      <c r="B6" s="957"/>
      <c r="C6" s="1260"/>
      <c r="D6" s="961"/>
      <c r="E6" s="957"/>
      <c r="F6" s="958"/>
      <c r="G6" s="1036"/>
      <c r="H6" s="1036"/>
      <c r="I6" s="1040"/>
      <c r="J6" s="1038"/>
      <c r="K6" s="1038"/>
      <c r="L6" s="1040"/>
    </row>
    <row r="7" spans="1:13" ht="12.75" customHeight="1" x14ac:dyDescent="0.25">
      <c r="A7" s="957"/>
      <c r="B7" s="957"/>
      <c r="C7" s="1260"/>
      <c r="D7" s="961"/>
      <c r="E7" s="957"/>
      <c r="F7" s="958"/>
      <c r="G7" s="1036"/>
      <c r="H7" s="1036"/>
      <c r="I7" s="1041"/>
      <c r="J7" s="1038"/>
      <c r="K7" s="1038"/>
      <c r="L7" s="1041"/>
    </row>
    <row r="8" spans="1:13" ht="30" customHeight="1" x14ac:dyDescent="0.25">
      <c r="A8" s="979" t="s">
        <v>324</v>
      </c>
      <c r="B8" s="979"/>
      <c r="C8" s="979"/>
      <c r="D8" s="979"/>
      <c r="E8" s="979"/>
      <c r="F8" s="979"/>
      <c r="G8" s="979"/>
      <c r="H8" s="979"/>
      <c r="I8" s="979"/>
      <c r="J8" s="551"/>
      <c r="K8" s="551"/>
      <c r="L8" s="340"/>
    </row>
    <row r="9" spans="1:13" ht="21.75" customHeight="1" x14ac:dyDescent="0.25">
      <c r="A9" s="1259" t="s">
        <v>591</v>
      </c>
      <c r="B9" s="1259"/>
      <c r="C9" s="1259"/>
      <c r="D9" s="1259"/>
      <c r="E9" s="1259"/>
      <c r="F9" s="1259"/>
      <c r="G9" s="1259"/>
      <c r="H9" s="1259"/>
      <c r="I9" s="1259"/>
      <c r="J9" s="687"/>
      <c r="K9" s="687"/>
      <c r="L9" s="41"/>
    </row>
    <row r="10" spans="1:13" ht="33.75" customHeight="1" x14ac:dyDescent="0.25">
      <c r="A10" s="1259" t="s">
        <v>625</v>
      </c>
      <c r="B10" s="1259"/>
      <c r="C10" s="1259"/>
      <c r="D10" s="1259"/>
      <c r="E10" s="1259"/>
      <c r="F10" s="1259"/>
      <c r="G10" s="1259"/>
      <c r="H10" s="1259"/>
      <c r="I10" s="1259"/>
      <c r="J10" s="687"/>
      <c r="K10" s="687"/>
      <c r="L10" s="41"/>
    </row>
    <row r="11" spans="1:13" ht="88.5" customHeight="1" x14ac:dyDescent="0.25">
      <c r="A11" s="54" t="s">
        <v>176</v>
      </c>
      <c r="B11" s="54" t="s">
        <v>176</v>
      </c>
      <c r="C11" s="608" t="s">
        <v>176</v>
      </c>
      <c r="D11" s="35" t="s">
        <v>123</v>
      </c>
      <c r="E11" s="33" t="s">
        <v>2</v>
      </c>
      <c r="F11" s="315">
        <v>85</v>
      </c>
      <c r="G11" s="471">
        <v>85</v>
      </c>
      <c r="H11" s="315">
        <v>44.5</v>
      </c>
      <c r="I11" s="335" t="s">
        <v>216</v>
      </c>
      <c r="J11" s="660">
        <v>50</v>
      </c>
      <c r="K11" s="590">
        <v>41</v>
      </c>
      <c r="L11" s="596" t="s">
        <v>905</v>
      </c>
      <c r="M11" s="896"/>
    </row>
    <row r="12" spans="1:13" ht="46.5" customHeight="1" x14ac:dyDescent="0.25">
      <c r="A12" s="54" t="s">
        <v>176</v>
      </c>
      <c r="B12" s="54" t="s">
        <v>176</v>
      </c>
      <c r="C12" s="608" t="s">
        <v>177</v>
      </c>
      <c r="D12" s="35" t="s">
        <v>197</v>
      </c>
      <c r="E12" s="33" t="s">
        <v>2</v>
      </c>
      <c r="F12" s="315">
        <v>4</v>
      </c>
      <c r="G12" s="471">
        <v>5</v>
      </c>
      <c r="H12" s="315">
        <v>4.9000000000000004</v>
      </c>
      <c r="I12" s="55" t="s">
        <v>227</v>
      </c>
      <c r="J12" s="660">
        <v>1</v>
      </c>
      <c r="K12" s="660">
        <v>1</v>
      </c>
      <c r="L12" s="55" t="s">
        <v>906</v>
      </c>
      <c r="M12" s="896"/>
    </row>
    <row r="13" spans="1:13" ht="40.5" customHeight="1" x14ac:dyDescent="0.25">
      <c r="A13" s="54" t="s">
        <v>176</v>
      </c>
      <c r="B13" s="54" t="s">
        <v>176</v>
      </c>
      <c r="C13" s="608" t="s">
        <v>178</v>
      </c>
      <c r="D13" s="35" t="s">
        <v>302</v>
      </c>
      <c r="E13" s="33" t="s">
        <v>2</v>
      </c>
      <c r="F13" s="315">
        <v>3.5</v>
      </c>
      <c r="G13" s="471">
        <v>4.2</v>
      </c>
      <c r="H13" s="315">
        <v>4.2</v>
      </c>
      <c r="I13" s="55" t="s">
        <v>227</v>
      </c>
      <c r="J13" s="660">
        <v>1</v>
      </c>
      <c r="K13" s="660">
        <v>1</v>
      </c>
      <c r="L13" s="55" t="s">
        <v>907</v>
      </c>
      <c r="M13" s="896"/>
    </row>
    <row r="14" spans="1:13" ht="117.75" customHeight="1" x14ac:dyDescent="0.25">
      <c r="A14" s="338" t="s">
        <v>176</v>
      </c>
      <c r="B14" s="338" t="s">
        <v>176</v>
      </c>
      <c r="C14" s="608" t="s">
        <v>179</v>
      </c>
      <c r="D14" s="344" t="s">
        <v>26</v>
      </c>
      <c r="E14" s="32" t="s">
        <v>2</v>
      </c>
      <c r="F14" s="315">
        <v>15</v>
      </c>
      <c r="G14" s="471">
        <v>20</v>
      </c>
      <c r="H14" s="315">
        <v>21.7</v>
      </c>
      <c r="I14" s="333" t="s">
        <v>48</v>
      </c>
      <c r="J14" s="660">
        <v>60</v>
      </c>
      <c r="K14" s="660">
        <v>112</v>
      </c>
      <c r="L14" s="516" t="s">
        <v>908</v>
      </c>
      <c r="M14" s="896"/>
    </row>
    <row r="15" spans="1:13" ht="81.75" customHeight="1" x14ac:dyDescent="0.25">
      <c r="A15" s="27" t="s">
        <v>176</v>
      </c>
      <c r="B15" s="27" t="s">
        <v>176</v>
      </c>
      <c r="C15" s="608" t="s">
        <v>180</v>
      </c>
      <c r="D15" s="32" t="s">
        <v>311</v>
      </c>
      <c r="E15" s="32" t="s">
        <v>2</v>
      </c>
      <c r="F15" s="315">
        <v>20</v>
      </c>
      <c r="G15" s="471">
        <v>25</v>
      </c>
      <c r="H15" s="315">
        <v>22.1</v>
      </c>
      <c r="I15" s="3" t="s">
        <v>325</v>
      </c>
      <c r="J15" s="660">
        <v>6</v>
      </c>
      <c r="K15" s="671">
        <v>10</v>
      </c>
      <c r="L15" s="605" t="s">
        <v>909</v>
      </c>
      <c r="M15" s="896"/>
    </row>
    <row r="16" spans="1:13" ht="93" customHeight="1" x14ac:dyDescent="0.25">
      <c r="A16" s="27" t="s">
        <v>176</v>
      </c>
      <c r="B16" s="27" t="s">
        <v>176</v>
      </c>
      <c r="C16" s="608" t="s">
        <v>181</v>
      </c>
      <c r="D16" s="344" t="s">
        <v>393</v>
      </c>
      <c r="E16" s="344" t="s">
        <v>2</v>
      </c>
      <c r="F16" s="315">
        <v>15</v>
      </c>
      <c r="G16" s="471">
        <v>12</v>
      </c>
      <c r="H16" s="315">
        <v>0</v>
      </c>
      <c r="I16" s="33" t="s">
        <v>349</v>
      </c>
      <c r="J16" s="660">
        <v>1</v>
      </c>
      <c r="K16" s="660">
        <v>0</v>
      </c>
      <c r="L16" s="657" t="s">
        <v>1063</v>
      </c>
      <c r="M16" s="896"/>
    </row>
    <row r="17" spans="1:22" ht="19.5" customHeight="1" x14ac:dyDescent="0.25">
      <c r="A17" s="26" t="s">
        <v>176</v>
      </c>
      <c r="B17" s="26" t="s">
        <v>176</v>
      </c>
      <c r="C17" s="1163" t="s">
        <v>47</v>
      </c>
      <c r="D17" s="1163"/>
      <c r="E17" s="1163"/>
      <c r="F17" s="195">
        <f>SUM(F11:F16)</f>
        <v>142.5</v>
      </c>
      <c r="G17" s="195">
        <f>SUM(G11:G16)</f>
        <v>151.19999999999999</v>
      </c>
      <c r="H17" s="195">
        <f>SUM(H11:H16)</f>
        <v>97.4</v>
      </c>
      <c r="I17" s="3"/>
      <c r="J17" s="660"/>
      <c r="K17" s="660"/>
      <c r="L17" s="331"/>
      <c r="M17" s="896"/>
    </row>
    <row r="18" spans="1:22" ht="19.5" hidden="1" customHeight="1" x14ac:dyDescent="0.25">
      <c r="A18" s="56"/>
      <c r="B18" s="57"/>
      <c r="C18" s="608"/>
      <c r="D18" s="2"/>
      <c r="E18" s="28" t="s">
        <v>40</v>
      </c>
      <c r="F18" s="189">
        <f>+F16+F15+F14+F13+F12+F11</f>
        <v>142.5</v>
      </c>
      <c r="G18" s="189">
        <f>+G16+G15+G14+G13+G12+G11</f>
        <v>151.19999999999999</v>
      </c>
      <c r="H18" s="189">
        <f>+H16+H15+H14+H13+H12+H11</f>
        <v>97.4</v>
      </c>
      <c r="I18" s="1"/>
      <c r="J18" s="688"/>
      <c r="K18" s="688"/>
      <c r="L18" s="78"/>
      <c r="M18" s="896"/>
    </row>
    <row r="19" spans="1:22" hidden="1" x14ac:dyDescent="0.25">
      <c r="A19" s="56"/>
      <c r="B19" s="57"/>
      <c r="C19" s="608"/>
      <c r="D19" s="2"/>
      <c r="E19" s="28"/>
      <c r="F19" s="77"/>
      <c r="G19" s="77"/>
      <c r="H19" s="77"/>
      <c r="I19" s="21"/>
      <c r="J19" s="689"/>
      <c r="K19" s="689"/>
      <c r="L19" s="20"/>
      <c r="M19" s="896"/>
    </row>
    <row r="20" spans="1:22" ht="18" customHeight="1" x14ac:dyDescent="0.25">
      <c r="A20" s="1262" t="s">
        <v>49</v>
      </c>
      <c r="B20" s="1262"/>
      <c r="C20" s="1262"/>
      <c r="D20" s="1262"/>
      <c r="E20" s="1262"/>
      <c r="F20" s="1262"/>
      <c r="G20" s="1262"/>
      <c r="H20" s="1262"/>
      <c r="I20" s="1262"/>
      <c r="J20" s="690"/>
      <c r="K20" s="690"/>
      <c r="L20" s="356"/>
      <c r="M20" s="896"/>
    </row>
    <row r="21" spans="1:22" ht="51" customHeight="1" x14ac:dyDescent="0.25">
      <c r="A21" s="336" t="s">
        <v>176</v>
      </c>
      <c r="B21" s="336" t="s">
        <v>177</v>
      </c>
      <c r="C21" s="606" t="s">
        <v>176</v>
      </c>
      <c r="D21" s="516" t="s">
        <v>782</v>
      </c>
      <c r="E21" s="516" t="s">
        <v>2</v>
      </c>
      <c r="F21" s="830">
        <v>115.5</v>
      </c>
      <c r="G21" s="830">
        <v>132.5</v>
      </c>
      <c r="H21" s="830">
        <v>132.4</v>
      </c>
      <c r="I21" s="831" t="s">
        <v>50</v>
      </c>
      <c r="J21" s="832" t="s">
        <v>754</v>
      </c>
      <c r="K21" s="832" t="s">
        <v>754</v>
      </c>
      <c r="L21" s="831" t="s">
        <v>882</v>
      </c>
      <c r="M21" s="896"/>
      <c r="V21" s="923"/>
    </row>
    <row r="22" spans="1:22" ht="47.25" customHeight="1" x14ac:dyDescent="0.25">
      <c r="A22" s="977" t="s">
        <v>176</v>
      </c>
      <c r="B22" s="977" t="s">
        <v>177</v>
      </c>
      <c r="C22" s="1243" t="s">
        <v>177</v>
      </c>
      <c r="D22" s="933" t="s">
        <v>404</v>
      </c>
      <c r="E22" s="516" t="s">
        <v>2</v>
      </c>
      <c r="F22" s="830">
        <v>80</v>
      </c>
      <c r="G22" s="830">
        <v>80</v>
      </c>
      <c r="H22" s="830">
        <v>22.5</v>
      </c>
      <c r="I22" s="933" t="s">
        <v>267</v>
      </c>
      <c r="J22" s="949" t="s">
        <v>650</v>
      </c>
      <c r="K22" s="949" t="s">
        <v>1191</v>
      </c>
      <c r="L22" s="933" t="s">
        <v>1064</v>
      </c>
      <c r="M22" s="896"/>
    </row>
    <row r="23" spans="1:22" ht="36" customHeight="1" x14ac:dyDescent="0.25">
      <c r="A23" s="977"/>
      <c r="B23" s="977"/>
      <c r="C23" s="1243"/>
      <c r="D23" s="933"/>
      <c r="E23" s="657" t="s">
        <v>4</v>
      </c>
      <c r="F23" s="830">
        <v>67</v>
      </c>
      <c r="G23" s="830">
        <v>67</v>
      </c>
      <c r="H23" s="830">
        <v>562.5</v>
      </c>
      <c r="I23" s="933"/>
      <c r="J23" s="950"/>
      <c r="K23" s="950"/>
      <c r="L23" s="933"/>
      <c r="M23" s="896"/>
    </row>
    <row r="24" spans="1:22" ht="25.5" customHeight="1" x14ac:dyDescent="0.25">
      <c r="A24" s="977"/>
      <c r="B24" s="977"/>
      <c r="C24" s="1243"/>
      <c r="D24" s="933"/>
      <c r="E24" s="657" t="s">
        <v>11</v>
      </c>
      <c r="F24" s="830">
        <v>72</v>
      </c>
      <c r="G24" s="830">
        <v>72</v>
      </c>
      <c r="H24" s="830">
        <v>341.3</v>
      </c>
      <c r="I24" s="933"/>
      <c r="J24" s="955"/>
      <c r="K24" s="955"/>
      <c r="L24" s="933"/>
      <c r="M24" s="896"/>
    </row>
    <row r="25" spans="1:22" ht="25.5" customHeight="1" x14ac:dyDescent="0.25">
      <c r="A25" s="977" t="s">
        <v>176</v>
      </c>
      <c r="B25" s="977" t="s">
        <v>177</v>
      </c>
      <c r="C25" s="1243" t="s">
        <v>178</v>
      </c>
      <c r="D25" s="933" t="s">
        <v>206</v>
      </c>
      <c r="E25" s="657" t="s">
        <v>2</v>
      </c>
      <c r="F25" s="519">
        <v>138</v>
      </c>
      <c r="G25" s="519">
        <v>138</v>
      </c>
      <c r="H25" s="655">
        <v>83.9</v>
      </c>
      <c r="I25" s="933" t="s">
        <v>330</v>
      </c>
      <c r="J25" s="949" t="s">
        <v>651</v>
      </c>
      <c r="K25" s="949">
        <v>7.65</v>
      </c>
      <c r="L25" s="933" t="s">
        <v>985</v>
      </c>
      <c r="M25" s="896"/>
    </row>
    <row r="26" spans="1:22" ht="24.75" customHeight="1" x14ac:dyDescent="0.25">
      <c r="A26" s="977"/>
      <c r="B26" s="977"/>
      <c r="C26" s="1243"/>
      <c r="D26" s="933"/>
      <c r="E26" s="657" t="s">
        <v>4</v>
      </c>
      <c r="F26" s="519">
        <v>467</v>
      </c>
      <c r="G26" s="519">
        <v>467</v>
      </c>
      <c r="H26" s="655">
        <v>349.2</v>
      </c>
      <c r="I26" s="933"/>
      <c r="J26" s="950"/>
      <c r="K26" s="950"/>
      <c r="L26" s="933"/>
      <c r="M26" s="896"/>
    </row>
    <row r="27" spans="1:22" ht="33" customHeight="1" x14ac:dyDescent="0.25">
      <c r="A27" s="977"/>
      <c r="B27" s="977"/>
      <c r="C27" s="1243"/>
      <c r="D27" s="933"/>
      <c r="E27" s="657" t="s">
        <v>11</v>
      </c>
      <c r="F27" s="519">
        <v>307</v>
      </c>
      <c r="G27" s="519">
        <v>307</v>
      </c>
      <c r="H27" s="655">
        <v>193.1</v>
      </c>
      <c r="I27" s="933"/>
      <c r="J27" s="955"/>
      <c r="K27" s="955"/>
      <c r="L27" s="933"/>
      <c r="M27" s="896"/>
    </row>
    <row r="28" spans="1:22" ht="21" customHeight="1" x14ac:dyDescent="0.25">
      <c r="A28" s="937" t="s">
        <v>176</v>
      </c>
      <c r="B28" s="937" t="s">
        <v>177</v>
      </c>
      <c r="C28" s="1240" t="s">
        <v>179</v>
      </c>
      <c r="D28" s="934" t="s">
        <v>398</v>
      </c>
      <c r="E28" s="657" t="s">
        <v>2</v>
      </c>
      <c r="F28" s="519">
        <v>246</v>
      </c>
      <c r="G28" s="519">
        <v>246</v>
      </c>
      <c r="H28" s="655">
        <v>218.1</v>
      </c>
      <c r="I28" s="934" t="s">
        <v>1205</v>
      </c>
      <c r="J28" s="1278">
        <v>1</v>
      </c>
      <c r="K28" s="1278">
        <v>1</v>
      </c>
      <c r="L28" s="934" t="s">
        <v>883</v>
      </c>
      <c r="M28" s="896"/>
    </row>
    <row r="29" spans="1:22" ht="21" customHeight="1" x14ac:dyDescent="0.25">
      <c r="A29" s="938"/>
      <c r="B29" s="938"/>
      <c r="C29" s="1264"/>
      <c r="D29" s="935"/>
      <c r="E29" s="657" t="s">
        <v>4</v>
      </c>
      <c r="F29" s="519">
        <v>1779</v>
      </c>
      <c r="G29" s="519">
        <v>1779</v>
      </c>
      <c r="H29" s="655">
        <v>1701.9</v>
      </c>
      <c r="I29" s="935"/>
      <c r="J29" s="1279"/>
      <c r="K29" s="1279"/>
      <c r="L29" s="935"/>
      <c r="M29" s="896"/>
    </row>
    <row r="30" spans="1:22" ht="21" customHeight="1" x14ac:dyDescent="0.25">
      <c r="A30" s="939"/>
      <c r="B30" s="939"/>
      <c r="C30" s="1241"/>
      <c r="D30" s="936"/>
      <c r="E30" s="657" t="s">
        <v>11</v>
      </c>
      <c r="F30" s="519">
        <v>666</v>
      </c>
      <c r="G30" s="519">
        <v>666</v>
      </c>
      <c r="H30" s="655">
        <v>667.1</v>
      </c>
      <c r="I30" s="936"/>
      <c r="J30" s="1280"/>
      <c r="K30" s="1280"/>
      <c r="L30" s="936"/>
      <c r="M30" s="896"/>
    </row>
    <row r="31" spans="1:22" ht="21" customHeight="1" x14ac:dyDescent="0.25">
      <c r="A31" s="937" t="s">
        <v>176</v>
      </c>
      <c r="B31" s="937" t="s">
        <v>177</v>
      </c>
      <c r="C31" s="1240" t="s">
        <v>180</v>
      </c>
      <c r="D31" s="934" t="s">
        <v>461</v>
      </c>
      <c r="E31" s="657" t="s">
        <v>2</v>
      </c>
      <c r="F31" s="519">
        <v>82.5</v>
      </c>
      <c r="G31" s="519">
        <v>82.5</v>
      </c>
      <c r="H31" s="655">
        <v>82.5</v>
      </c>
      <c r="I31" s="934" t="s">
        <v>1205</v>
      </c>
      <c r="J31" s="949">
        <v>1</v>
      </c>
      <c r="K31" s="949">
        <v>1</v>
      </c>
      <c r="L31" s="934" t="s">
        <v>884</v>
      </c>
      <c r="M31" s="896"/>
    </row>
    <row r="32" spans="1:22" ht="21" customHeight="1" x14ac:dyDescent="0.25">
      <c r="A32" s="938"/>
      <c r="B32" s="938"/>
      <c r="C32" s="1264"/>
      <c r="D32" s="935"/>
      <c r="E32" s="657" t="s">
        <v>4</v>
      </c>
      <c r="F32" s="519">
        <v>658</v>
      </c>
      <c r="G32" s="519">
        <v>658</v>
      </c>
      <c r="H32" s="655">
        <v>345.4</v>
      </c>
      <c r="I32" s="935"/>
      <c r="J32" s="950"/>
      <c r="K32" s="950"/>
      <c r="L32" s="935"/>
      <c r="M32" s="896"/>
    </row>
    <row r="33" spans="1:13" ht="21" customHeight="1" x14ac:dyDescent="0.25">
      <c r="A33" s="939"/>
      <c r="B33" s="939"/>
      <c r="C33" s="1241"/>
      <c r="D33" s="936"/>
      <c r="E33" s="657" t="s">
        <v>11</v>
      </c>
      <c r="F33" s="519">
        <v>255.3</v>
      </c>
      <c r="G33" s="519">
        <v>255.3</v>
      </c>
      <c r="H33" s="655">
        <v>264.2</v>
      </c>
      <c r="I33" s="936"/>
      <c r="J33" s="955"/>
      <c r="K33" s="955"/>
      <c r="L33" s="936"/>
      <c r="M33" s="896"/>
    </row>
    <row r="34" spans="1:13" ht="30" customHeight="1" x14ac:dyDescent="0.25">
      <c r="A34" s="937" t="s">
        <v>176</v>
      </c>
      <c r="B34" s="937" t="s">
        <v>177</v>
      </c>
      <c r="C34" s="1240" t="s">
        <v>181</v>
      </c>
      <c r="D34" s="934" t="s">
        <v>199</v>
      </c>
      <c r="E34" s="657" t="s">
        <v>11</v>
      </c>
      <c r="F34" s="519">
        <v>181.5</v>
      </c>
      <c r="G34" s="519">
        <v>0</v>
      </c>
      <c r="H34" s="519">
        <v>0</v>
      </c>
      <c r="I34" s="934" t="s">
        <v>1207</v>
      </c>
      <c r="J34" s="949" t="s">
        <v>214</v>
      </c>
      <c r="K34" s="949" t="s">
        <v>214</v>
      </c>
      <c r="L34" s="934" t="s">
        <v>1208</v>
      </c>
      <c r="M34" s="896"/>
    </row>
    <row r="35" spans="1:13" ht="27.75" customHeight="1" x14ac:dyDescent="0.25">
      <c r="A35" s="939"/>
      <c r="B35" s="939"/>
      <c r="C35" s="1241"/>
      <c r="D35" s="936"/>
      <c r="E35" s="657" t="s">
        <v>2</v>
      </c>
      <c r="F35" s="519">
        <v>0</v>
      </c>
      <c r="G35" s="519">
        <v>7.6</v>
      </c>
      <c r="H35" s="519">
        <v>0</v>
      </c>
      <c r="I35" s="936"/>
      <c r="J35" s="955"/>
      <c r="K35" s="955"/>
      <c r="L35" s="936"/>
      <c r="M35" s="896"/>
    </row>
    <row r="36" spans="1:13" ht="34.5" customHeight="1" x14ac:dyDescent="0.25">
      <c r="A36" s="937" t="s">
        <v>176</v>
      </c>
      <c r="B36" s="937" t="s">
        <v>177</v>
      </c>
      <c r="C36" s="1240" t="s">
        <v>182</v>
      </c>
      <c r="D36" s="934" t="s">
        <v>190</v>
      </c>
      <c r="E36" s="657" t="s">
        <v>11</v>
      </c>
      <c r="F36" s="519">
        <v>0</v>
      </c>
      <c r="G36" s="519">
        <v>29</v>
      </c>
      <c r="H36" s="655">
        <v>77.5</v>
      </c>
      <c r="I36" s="934" t="s">
        <v>218</v>
      </c>
      <c r="J36" s="949" t="s">
        <v>824</v>
      </c>
      <c r="K36" s="949">
        <v>854</v>
      </c>
      <c r="L36" s="934" t="s">
        <v>897</v>
      </c>
      <c r="M36" s="896"/>
    </row>
    <row r="37" spans="1:13" ht="24.75" customHeight="1" x14ac:dyDescent="0.25">
      <c r="A37" s="939"/>
      <c r="B37" s="939"/>
      <c r="C37" s="1241"/>
      <c r="D37" s="936"/>
      <c r="E37" s="657" t="s">
        <v>2</v>
      </c>
      <c r="F37" s="519">
        <v>0</v>
      </c>
      <c r="G37" s="519">
        <v>0</v>
      </c>
      <c r="H37" s="655">
        <v>0</v>
      </c>
      <c r="I37" s="936"/>
      <c r="J37" s="955"/>
      <c r="K37" s="955"/>
      <c r="L37" s="936"/>
      <c r="M37" s="896"/>
    </row>
    <row r="38" spans="1:13" ht="54.75" customHeight="1" x14ac:dyDescent="0.25">
      <c r="A38" s="530" t="s">
        <v>176</v>
      </c>
      <c r="B38" s="530" t="s">
        <v>177</v>
      </c>
      <c r="C38" s="608" t="s">
        <v>183</v>
      </c>
      <c r="D38" s="531" t="s">
        <v>208</v>
      </c>
      <c r="E38" s="657" t="s">
        <v>2</v>
      </c>
      <c r="F38" s="519">
        <v>0</v>
      </c>
      <c r="G38" s="519">
        <v>4</v>
      </c>
      <c r="H38" s="519">
        <v>0</v>
      </c>
      <c r="I38" s="531" t="s">
        <v>1206</v>
      </c>
      <c r="J38" s="660" t="s">
        <v>214</v>
      </c>
      <c r="K38" s="660" t="s">
        <v>214</v>
      </c>
      <c r="L38" s="531" t="s">
        <v>1208</v>
      </c>
      <c r="M38" s="896"/>
    </row>
    <row r="39" spans="1:13" ht="28.5" customHeight="1" x14ac:dyDescent="0.25">
      <c r="A39" s="338" t="s">
        <v>176</v>
      </c>
      <c r="B39" s="338" t="s">
        <v>177</v>
      </c>
      <c r="C39" s="608" t="s">
        <v>185</v>
      </c>
      <c r="D39" s="516" t="s">
        <v>611</v>
      </c>
      <c r="E39" s="657" t="s">
        <v>11</v>
      </c>
      <c r="F39" s="519">
        <v>21</v>
      </c>
      <c r="G39" s="519">
        <v>21</v>
      </c>
      <c r="H39" s="655">
        <v>17.399999999999999</v>
      </c>
      <c r="I39" s="333" t="s">
        <v>304</v>
      </c>
      <c r="J39" s="660">
        <v>1</v>
      </c>
      <c r="K39" s="660">
        <v>1</v>
      </c>
      <c r="L39" s="657" t="s">
        <v>885</v>
      </c>
      <c r="M39" s="896"/>
    </row>
    <row r="40" spans="1:13" ht="23.25" hidden="1" customHeight="1" x14ac:dyDescent="0.25">
      <c r="A40" s="524"/>
      <c r="B40" s="524"/>
      <c r="C40" s="608"/>
      <c r="D40" s="516"/>
      <c r="E40" s="657" t="s">
        <v>11</v>
      </c>
      <c r="F40" s="519">
        <v>0</v>
      </c>
      <c r="G40" s="519">
        <v>0</v>
      </c>
      <c r="H40" s="519"/>
      <c r="I40" s="516"/>
      <c r="J40" s="660"/>
      <c r="K40" s="660"/>
      <c r="L40" s="516"/>
      <c r="M40" s="896"/>
    </row>
    <row r="41" spans="1:13" ht="30.75" customHeight="1" x14ac:dyDescent="0.25">
      <c r="A41" s="338" t="s">
        <v>176</v>
      </c>
      <c r="B41" s="338" t="s">
        <v>177</v>
      </c>
      <c r="C41" s="608" t="s">
        <v>18</v>
      </c>
      <c r="D41" s="516" t="s">
        <v>120</v>
      </c>
      <c r="E41" s="516" t="s">
        <v>2</v>
      </c>
      <c r="F41" s="519">
        <v>40</v>
      </c>
      <c r="G41" s="519">
        <v>30</v>
      </c>
      <c r="H41" s="519">
        <v>25.2</v>
      </c>
      <c r="I41" s="333" t="s">
        <v>55</v>
      </c>
      <c r="J41" s="660">
        <v>6</v>
      </c>
      <c r="K41" s="590">
        <v>7</v>
      </c>
      <c r="L41" s="531" t="s">
        <v>886</v>
      </c>
      <c r="M41" s="896"/>
    </row>
    <row r="42" spans="1:13" ht="34.5" customHeight="1" x14ac:dyDescent="0.25">
      <c r="A42" s="338" t="s">
        <v>176</v>
      </c>
      <c r="B42" s="338" t="s">
        <v>177</v>
      </c>
      <c r="C42" s="608" t="s">
        <v>3</v>
      </c>
      <c r="D42" s="516" t="s">
        <v>1</v>
      </c>
      <c r="E42" s="516" t="s">
        <v>2</v>
      </c>
      <c r="F42" s="519">
        <v>50</v>
      </c>
      <c r="G42" s="519">
        <v>40</v>
      </c>
      <c r="H42" s="519">
        <v>35.1</v>
      </c>
      <c r="I42" s="333" t="s">
        <v>217</v>
      </c>
      <c r="J42" s="660">
        <v>8</v>
      </c>
      <c r="K42" s="590">
        <v>16</v>
      </c>
      <c r="L42" s="531" t="s">
        <v>887</v>
      </c>
      <c r="M42" s="896"/>
    </row>
    <row r="43" spans="1:13" ht="29.25" customHeight="1" x14ac:dyDescent="0.25">
      <c r="A43" s="937" t="s">
        <v>176</v>
      </c>
      <c r="B43" s="937" t="s">
        <v>177</v>
      </c>
      <c r="C43" s="1240" t="s">
        <v>7</v>
      </c>
      <c r="D43" s="934" t="s">
        <v>207</v>
      </c>
      <c r="E43" s="531" t="s">
        <v>11</v>
      </c>
      <c r="F43" s="519">
        <v>0</v>
      </c>
      <c r="G43" s="519">
        <v>0</v>
      </c>
      <c r="H43" s="519">
        <v>0</v>
      </c>
      <c r="I43" s="934" t="s">
        <v>396</v>
      </c>
      <c r="J43" s="949" t="s">
        <v>403</v>
      </c>
      <c r="K43" s="1289" t="s">
        <v>888</v>
      </c>
      <c r="L43" s="934" t="s">
        <v>891</v>
      </c>
      <c r="M43" s="896"/>
    </row>
    <row r="44" spans="1:13" ht="25.5" customHeight="1" x14ac:dyDescent="0.25">
      <c r="A44" s="939"/>
      <c r="B44" s="939"/>
      <c r="C44" s="1241"/>
      <c r="D44" s="936"/>
      <c r="E44" s="516" t="s">
        <v>2</v>
      </c>
      <c r="F44" s="519">
        <v>87</v>
      </c>
      <c r="G44" s="519">
        <v>87</v>
      </c>
      <c r="H44" s="519">
        <v>86.8</v>
      </c>
      <c r="I44" s="936"/>
      <c r="J44" s="955"/>
      <c r="K44" s="1290"/>
      <c r="L44" s="936"/>
      <c r="M44" s="896"/>
    </row>
    <row r="45" spans="1:13" ht="36" customHeight="1" x14ac:dyDescent="0.25">
      <c r="A45" s="341" t="s">
        <v>176</v>
      </c>
      <c r="B45" s="341" t="s">
        <v>177</v>
      </c>
      <c r="C45" s="608" t="s">
        <v>8</v>
      </c>
      <c r="D45" s="516" t="s">
        <v>407</v>
      </c>
      <c r="E45" s="657" t="s">
        <v>11</v>
      </c>
      <c r="F45" s="655">
        <v>49</v>
      </c>
      <c r="G45" s="655">
        <v>0</v>
      </c>
      <c r="H45" s="655">
        <v>0</v>
      </c>
      <c r="I45" s="657" t="s">
        <v>326</v>
      </c>
      <c r="J45" s="660"/>
      <c r="K45" s="660"/>
      <c r="L45" s="910" t="s">
        <v>1234</v>
      </c>
      <c r="M45" s="896"/>
    </row>
    <row r="46" spans="1:13" ht="34.5" customHeight="1" x14ac:dyDescent="0.25">
      <c r="A46" s="341" t="s">
        <v>176</v>
      </c>
      <c r="B46" s="341" t="s">
        <v>177</v>
      </c>
      <c r="C46" s="608" t="s">
        <v>10</v>
      </c>
      <c r="D46" s="518" t="s">
        <v>405</v>
      </c>
      <c r="E46" s="657" t="s">
        <v>11</v>
      </c>
      <c r="F46" s="655">
        <v>12</v>
      </c>
      <c r="G46" s="655">
        <v>12</v>
      </c>
      <c r="H46" s="655">
        <v>0</v>
      </c>
      <c r="I46" s="663" t="s">
        <v>406</v>
      </c>
      <c r="J46" s="660"/>
      <c r="K46" s="660"/>
      <c r="L46" s="930" t="s">
        <v>1219</v>
      </c>
      <c r="M46" s="896"/>
    </row>
    <row r="47" spans="1:13" ht="23.25" customHeight="1" x14ac:dyDescent="0.25">
      <c r="A47" s="937" t="s">
        <v>176</v>
      </c>
      <c r="B47" s="937" t="s">
        <v>177</v>
      </c>
      <c r="C47" s="1240" t="s">
        <v>394</v>
      </c>
      <c r="D47" s="934" t="s">
        <v>889</v>
      </c>
      <c r="E47" s="657" t="s">
        <v>2</v>
      </c>
      <c r="F47" s="655">
        <v>50</v>
      </c>
      <c r="G47" s="655">
        <v>0</v>
      </c>
      <c r="H47" s="655">
        <v>0</v>
      </c>
      <c r="I47" s="934" t="s">
        <v>595</v>
      </c>
      <c r="J47" s="949" t="s">
        <v>825</v>
      </c>
      <c r="K47" s="949" t="s">
        <v>986</v>
      </c>
      <c r="L47" s="934" t="s">
        <v>987</v>
      </c>
      <c r="M47" s="896"/>
    </row>
    <row r="48" spans="1:13" ht="32.25" customHeight="1" x14ac:dyDescent="0.25">
      <c r="A48" s="939"/>
      <c r="B48" s="939"/>
      <c r="C48" s="1241"/>
      <c r="D48" s="936"/>
      <c r="E48" s="657" t="s">
        <v>11</v>
      </c>
      <c r="F48" s="655">
        <v>0</v>
      </c>
      <c r="G48" s="655">
        <v>600</v>
      </c>
      <c r="H48" s="655">
        <v>434.9</v>
      </c>
      <c r="I48" s="936"/>
      <c r="J48" s="955"/>
      <c r="K48" s="955"/>
      <c r="L48" s="936"/>
      <c r="M48" s="896"/>
    </row>
    <row r="49" spans="1:13" ht="35.25" customHeight="1" x14ac:dyDescent="0.25">
      <c r="A49" s="341" t="s">
        <v>176</v>
      </c>
      <c r="B49" s="341" t="s">
        <v>177</v>
      </c>
      <c r="C49" s="608" t="s">
        <v>348</v>
      </c>
      <c r="D49" s="516" t="s">
        <v>787</v>
      </c>
      <c r="E49" s="516" t="s">
        <v>2</v>
      </c>
      <c r="F49" s="519">
        <v>15</v>
      </c>
      <c r="G49" s="519">
        <v>15</v>
      </c>
      <c r="H49" s="519">
        <v>12</v>
      </c>
      <c r="I49" s="335" t="s">
        <v>433</v>
      </c>
      <c r="J49" s="660">
        <v>1</v>
      </c>
      <c r="K49" s="665">
        <v>1</v>
      </c>
      <c r="L49" s="529" t="s">
        <v>890</v>
      </c>
      <c r="M49" s="896"/>
    </row>
    <row r="50" spans="1:13" ht="51.75" customHeight="1" x14ac:dyDescent="0.25">
      <c r="A50" s="341" t="s">
        <v>176</v>
      </c>
      <c r="B50" s="341" t="s">
        <v>177</v>
      </c>
      <c r="C50" s="608" t="s">
        <v>408</v>
      </c>
      <c r="D50" s="516" t="s">
        <v>596</v>
      </c>
      <c r="E50" s="516" t="s">
        <v>2</v>
      </c>
      <c r="F50" s="519">
        <v>172</v>
      </c>
      <c r="G50" s="519">
        <v>172</v>
      </c>
      <c r="H50" s="519">
        <v>159.69999999999999</v>
      </c>
      <c r="I50" s="335" t="s">
        <v>597</v>
      </c>
      <c r="J50" s="660" t="s">
        <v>638</v>
      </c>
      <c r="K50" s="590" t="s">
        <v>638</v>
      </c>
      <c r="L50" s="591" t="s">
        <v>892</v>
      </c>
      <c r="M50" s="896"/>
    </row>
    <row r="51" spans="1:13" ht="22.5" customHeight="1" x14ac:dyDescent="0.25">
      <c r="A51" s="937" t="s">
        <v>176</v>
      </c>
      <c r="B51" s="937" t="s">
        <v>177</v>
      </c>
      <c r="C51" s="1240" t="s">
        <v>640</v>
      </c>
      <c r="D51" s="934" t="s">
        <v>665</v>
      </c>
      <c r="E51" s="531" t="s">
        <v>2</v>
      </c>
      <c r="F51" s="519">
        <v>50</v>
      </c>
      <c r="G51" s="519">
        <v>0</v>
      </c>
      <c r="H51" s="655">
        <v>0</v>
      </c>
      <c r="I51" s="934" t="s">
        <v>894</v>
      </c>
      <c r="J51" s="937" t="s">
        <v>826</v>
      </c>
      <c r="K51" s="937" t="s">
        <v>826</v>
      </c>
      <c r="L51" s="934" t="s">
        <v>893</v>
      </c>
      <c r="M51" s="896"/>
    </row>
    <row r="52" spans="1:13" ht="23.25" customHeight="1" x14ac:dyDescent="0.25">
      <c r="A52" s="939"/>
      <c r="B52" s="939"/>
      <c r="C52" s="1241"/>
      <c r="D52" s="936"/>
      <c r="E52" s="657" t="s">
        <v>11</v>
      </c>
      <c r="F52" s="519">
        <v>0</v>
      </c>
      <c r="G52" s="519">
        <v>64</v>
      </c>
      <c r="H52" s="655">
        <v>64.8</v>
      </c>
      <c r="I52" s="936"/>
      <c r="J52" s="939"/>
      <c r="K52" s="939"/>
      <c r="L52" s="936"/>
      <c r="M52" s="896"/>
    </row>
    <row r="53" spans="1:13" ht="42" customHeight="1" x14ac:dyDescent="0.25">
      <c r="A53" s="337" t="s">
        <v>176</v>
      </c>
      <c r="B53" s="337" t="s">
        <v>177</v>
      </c>
      <c r="C53" s="607" t="s">
        <v>637</v>
      </c>
      <c r="D53" s="3" t="s">
        <v>639</v>
      </c>
      <c r="E53" s="657" t="s">
        <v>11</v>
      </c>
      <c r="F53" s="519">
        <v>6</v>
      </c>
      <c r="G53" s="519">
        <v>6</v>
      </c>
      <c r="H53" s="655">
        <v>0</v>
      </c>
      <c r="I53" s="658" t="s">
        <v>604</v>
      </c>
      <c r="J53" s="659"/>
      <c r="K53" s="659"/>
      <c r="L53" s="930" t="s">
        <v>1220</v>
      </c>
      <c r="M53" s="896"/>
    </row>
    <row r="54" spans="1:13" ht="36.75" customHeight="1" x14ac:dyDescent="0.25">
      <c r="A54" s="337" t="s">
        <v>176</v>
      </c>
      <c r="B54" s="337" t="s">
        <v>177</v>
      </c>
      <c r="C54" s="607" t="s">
        <v>350</v>
      </c>
      <c r="D54" s="685" t="s">
        <v>609</v>
      </c>
      <c r="E54" s="657" t="s">
        <v>11</v>
      </c>
      <c r="F54" s="655">
        <v>9</v>
      </c>
      <c r="G54" s="655">
        <v>9</v>
      </c>
      <c r="H54" s="682">
        <v>7.4</v>
      </c>
      <c r="I54" s="684" t="s">
        <v>599</v>
      </c>
      <c r="J54" s="677">
        <v>50</v>
      </c>
      <c r="K54" s="677">
        <v>50</v>
      </c>
      <c r="L54" s="684" t="s">
        <v>896</v>
      </c>
      <c r="M54" s="896"/>
    </row>
    <row r="55" spans="1:13" ht="37.5" customHeight="1" x14ac:dyDescent="0.25">
      <c r="A55" s="337" t="s">
        <v>176</v>
      </c>
      <c r="B55" s="337" t="s">
        <v>177</v>
      </c>
      <c r="C55" s="607" t="s">
        <v>409</v>
      </c>
      <c r="D55" s="686" t="s">
        <v>613</v>
      </c>
      <c r="E55" s="657" t="s">
        <v>11</v>
      </c>
      <c r="F55" s="655">
        <v>6</v>
      </c>
      <c r="G55" s="655">
        <v>6</v>
      </c>
      <c r="H55" s="682">
        <v>3.1</v>
      </c>
      <c r="I55" s="684" t="s">
        <v>614</v>
      </c>
      <c r="J55" s="677">
        <v>1</v>
      </c>
      <c r="K55" s="677">
        <v>1</v>
      </c>
      <c r="L55" s="684" t="s">
        <v>900</v>
      </c>
      <c r="M55" s="896"/>
    </row>
    <row r="56" spans="1:13" ht="77.25" customHeight="1" x14ac:dyDescent="0.25">
      <c r="A56" s="337" t="s">
        <v>176</v>
      </c>
      <c r="B56" s="337" t="s">
        <v>177</v>
      </c>
      <c r="C56" s="607" t="s">
        <v>434</v>
      </c>
      <c r="D56" s="663" t="s">
        <v>755</v>
      </c>
      <c r="E56" s="657" t="s">
        <v>11</v>
      </c>
      <c r="F56" s="655">
        <v>12</v>
      </c>
      <c r="G56" s="655">
        <v>12</v>
      </c>
      <c r="H56" s="682">
        <v>0</v>
      </c>
      <c r="I56" s="678" t="s">
        <v>240</v>
      </c>
      <c r="J56" s="677"/>
      <c r="K56" s="677"/>
      <c r="L56" s="930" t="s">
        <v>1221</v>
      </c>
      <c r="M56" s="896"/>
    </row>
    <row r="57" spans="1:13" ht="23.25" customHeight="1" x14ac:dyDescent="0.25">
      <c r="A57" s="937" t="s">
        <v>176</v>
      </c>
      <c r="B57" s="937" t="s">
        <v>177</v>
      </c>
      <c r="C57" s="1240" t="s">
        <v>641</v>
      </c>
      <c r="D57" s="934" t="s">
        <v>612</v>
      </c>
      <c r="E57" s="657" t="s">
        <v>2</v>
      </c>
      <c r="F57" s="655">
        <v>0</v>
      </c>
      <c r="G57" s="655">
        <v>0</v>
      </c>
      <c r="H57" s="655">
        <v>0</v>
      </c>
      <c r="I57" s="934" t="s">
        <v>757</v>
      </c>
      <c r="J57" s="949" t="s">
        <v>756</v>
      </c>
      <c r="K57" s="949">
        <v>274</v>
      </c>
      <c r="L57" s="934" t="s">
        <v>988</v>
      </c>
      <c r="M57" s="896"/>
    </row>
    <row r="58" spans="1:13" ht="24" customHeight="1" x14ac:dyDescent="0.25">
      <c r="A58" s="939"/>
      <c r="B58" s="939"/>
      <c r="C58" s="1241"/>
      <c r="D58" s="936"/>
      <c r="E58" s="657" t="s">
        <v>11</v>
      </c>
      <c r="F58" s="655">
        <v>15</v>
      </c>
      <c r="G58" s="655">
        <v>15</v>
      </c>
      <c r="H58" s="655">
        <v>21.7</v>
      </c>
      <c r="I58" s="936"/>
      <c r="J58" s="955"/>
      <c r="K58" s="955"/>
      <c r="L58" s="936"/>
      <c r="M58" s="896"/>
    </row>
    <row r="59" spans="1:13" ht="45.75" customHeight="1" x14ac:dyDescent="0.25">
      <c r="A59" s="337" t="s">
        <v>176</v>
      </c>
      <c r="B59" s="337" t="s">
        <v>177</v>
      </c>
      <c r="C59" s="607" t="s">
        <v>460</v>
      </c>
      <c r="D59" s="235" t="s">
        <v>606</v>
      </c>
      <c r="E59" s="657" t="s">
        <v>11</v>
      </c>
      <c r="F59" s="655">
        <v>24</v>
      </c>
      <c r="G59" s="655">
        <v>24</v>
      </c>
      <c r="H59" s="655">
        <v>17</v>
      </c>
      <c r="I59" s="658" t="s">
        <v>616</v>
      </c>
      <c r="J59" s="659">
        <v>1</v>
      </c>
      <c r="K59" s="659">
        <v>1</v>
      </c>
      <c r="L59" s="658" t="s">
        <v>902</v>
      </c>
      <c r="M59" s="896"/>
    </row>
    <row r="60" spans="1:13" ht="33.75" customHeight="1" x14ac:dyDescent="0.25">
      <c r="A60" s="337" t="s">
        <v>176</v>
      </c>
      <c r="B60" s="337" t="s">
        <v>177</v>
      </c>
      <c r="C60" s="607" t="s">
        <v>780</v>
      </c>
      <c r="D60" s="235" t="s">
        <v>615</v>
      </c>
      <c r="E60" s="657" t="s">
        <v>11</v>
      </c>
      <c r="F60" s="655">
        <v>24</v>
      </c>
      <c r="G60" s="655">
        <v>24</v>
      </c>
      <c r="H60" s="655">
        <v>34</v>
      </c>
      <c r="I60" s="658" t="s">
        <v>617</v>
      </c>
      <c r="J60" s="659">
        <v>1</v>
      </c>
      <c r="K60" s="659">
        <v>1</v>
      </c>
      <c r="L60" s="658" t="s">
        <v>901</v>
      </c>
      <c r="M60" s="896"/>
    </row>
    <row r="61" spans="1:13" ht="34.5" customHeight="1" x14ac:dyDescent="0.25">
      <c r="A61" s="337" t="s">
        <v>176</v>
      </c>
      <c r="B61" s="337" t="s">
        <v>177</v>
      </c>
      <c r="C61" s="607" t="s">
        <v>462</v>
      </c>
      <c r="D61" s="235" t="s">
        <v>607</v>
      </c>
      <c r="E61" s="657" t="s">
        <v>11</v>
      </c>
      <c r="F61" s="655">
        <v>18</v>
      </c>
      <c r="G61" s="655">
        <v>18</v>
      </c>
      <c r="H61" s="655">
        <v>26.5</v>
      </c>
      <c r="I61" s="658" t="s">
        <v>618</v>
      </c>
      <c r="J61" s="659">
        <v>1</v>
      </c>
      <c r="K61" s="659">
        <v>1</v>
      </c>
      <c r="L61" s="658" t="s">
        <v>895</v>
      </c>
      <c r="M61" s="896"/>
    </row>
    <row r="62" spans="1:13" ht="27" customHeight="1" x14ac:dyDescent="0.25">
      <c r="A62" s="337" t="s">
        <v>176</v>
      </c>
      <c r="B62" s="337" t="s">
        <v>177</v>
      </c>
      <c r="C62" s="607" t="s">
        <v>619</v>
      </c>
      <c r="D62" s="201" t="s">
        <v>605</v>
      </c>
      <c r="E62" s="657" t="s">
        <v>11</v>
      </c>
      <c r="F62" s="655">
        <v>5</v>
      </c>
      <c r="G62" s="655">
        <v>5</v>
      </c>
      <c r="H62" s="655">
        <v>0</v>
      </c>
      <c r="I62" s="658" t="s">
        <v>610</v>
      </c>
      <c r="J62" s="659"/>
      <c r="K62" s="659"/>
      <c r="L62" s="931" t="s">
        <v>1222</v>
      </c>
      <c r="M62" s="896"/>
    </row>
    <row r="63" spans="1:13" ht="54" customHeight="1" x14ac:dyDescent="0.25">
      <c r="A63" s="337" t="s">
        <v>176</v>
      </c>
      <c r="B63" s="337" t="s">
        <v>177</v>
      </c>
      <c r="C63" s="607" t="s">
        <v>620</v>
      </c>
      <c r="D63" s="525" t="s">
        <v>600</v>
      </c>
      <c r="E63" s="657" t="s">
        <v>11</v>
      </c>
      <c r="F63" s="655">
        <v>12</v>
      </c>
      <c r="G63" s="655">
        <v>12</v>
      </c>
      <c r="H63" s="655">
        <v>0</v>
      </c>
      <c r="I63" s="658" t="s">
        <v>758</v>
      </c>
      <c r="J63" s="659"/>
      <c r="K63" s="683"/>
      <c r="L63" s="931" t="s">
        <v>1223</v>
      </c>
      <c r="M63" s="896"/>
    </row>
    <row r="64" spans="1:13" ht="39.75" customHeight="1" x14ac:dyDescent="0.25">
      <c r="A64" s="337" t="s">
        <v>176</v>
      </c>
      <c r="B64" s="337" t="s">
        <v>177</v>
      </c>
      <c r="C64" s="607" t="s">
        <v>621</v>
      </c>
      <c r="D64" s="200" t="s">
        <v>602</v>
      </c>
      <c r="E64" s="657" t="s">
        <v>11</v>
      </c>
      <c r="F64" s="655">
        <v>24</v>
      </c>
      <c r="G64" s="655">
        <v>24</v>
      </c>
      <c r="H64" s="655">
        <v>9.1</v>
      </c>
      <c r="I64" s="658" t="s">
        <v>601</v>
      </c>
      <c r="J64" s="659">
        <v>125</v>
      </c>
      <c r="K64" s="659">
        <v>125</v>
      </c>
      <c r="L64" s="658" t="s">
        <v>989</v>
      </c>
      <c r="M64" s="896"/>
    </row>
    <row r="65" spans="1:18" ht="39.75" customHeight="1" x14ac:dyDescent="0.25">
      <c r="A65" s="337" t="s">
        <v>176</v>
      </c>
      <c r="B65" s="337" t="s">
        <v>177</v>
      </c>
      <c r="C65" s="607" t="s">
        <v>622</v>
      </c>
      <c r="D65" s="3" t="s">
        <v>598</v>
      </c>
      <c r="E65" s="657" t="s">
        <v>11</v>
      </c>
      <c r="F65" s="655">
        <v>61</v>
      </c>
      <c r="G65" s="655">
        <v>61</v>
      </c>
      <c r="H65" s="655">
        <v>69.7</v>
      </c>
      <c r="I65" s="658" t="s">
        <v>603</v>
      </c>
      <c r="J65" s="659">
        <v>1</v>
      </c>
      <c r="K65" s="659">
        <v>1</v>
      </c>
      <c r="L65" s="658" t="s">
        <v>1062</v>
      </c>
      <c r="M65" s="896"/>
    </row>
    <row r="66" spans="1:18" ht="39.75" customHeight="1" x14ac:dyDescent="0.25">
      <c r="A66" s="337" t="s">
        <v>176</v>
      </c>
      <c r="B66" s="337" t="s">
        <v>177</v>
      </c>
      <c r="C66" s="607" t="s">
        <v>666</v>
      </c>
      <c r="D66" s="236" t="s">
        <v>759</v>
      </c>
      <c r="E66" s="657" t="s">
        <v>11</v>
      </c>
      <c r="F66" s="655">
        <v>18</v>
      </c>
      <c r="G66" s="655">
        <v>18</v>
      </c>
      <c r="H66" s="655">
        <v>23.2</v>
      </c>
      <c r="I66" s="658" t="s">
        <v>608</v>
      </c>
      <c r="J66" s="659">
        <v>2</v>
      </c>
      <c r="K66" s="659">
        <v>2</v>
      </c>
      <c r="L66" s="658" t="s">
        <v>903</v>
      </c>
      <c r="M66" s="896"/>
    </row>
    <row r="67" spans="1:18" ht="34.5" customHeight="1" x14ac:dyDescent="0.25">
      <c r="A67" s="937" t="s">
        <v>176</v>
      </c>
      <c r="B67" s="937" t="s">
        <v>177</v>
      </c>
      <c r="C67" s="1240" t="s">
        <v>623</v>
      </c>
      <c r="D67" s="934" t="s">
        <v>667</v>
      </c>
      <c r="E67" s="516" t="s">
        <v>4</v>
      </c>
      <c r="F67" s="519">
        <v>0</v>
      </c>
      <c r="G67" s="519">
        <v>0</v>
      </c>
      <c r="H67" s="528">
        <v>0</v>
      </c>
      <c r="I67" s="934" t="s">
        <v>599</v>
      </c>
      <c r="J67" s="949"/>
      <c r="K67" s="949"/>
      <c r="L67" s="934" t="s">
        <v>1224</v>
      </c>
      <c r="M67" s="896"/>
    </row>
    <row r="68" spans="1:18" ht="22.5" customHeight="1" x14ac:dyDescent="0.25">
      <c r="A68" s="939"/>
      <c r="B68" s="939"/>
      <c r="C68" s="1241"/>
      <c r="D68" s="936"/>
      <c r="E68" s="657" t="s">
        <v>11</v>
      </c>
      <c r="F68" s="655">
        <v>20</v>
      </c>
      <c r="G68" s="655">
        <v>0</v>
      </c>
      <c r="H68" s="655">
        <v>0</v>
      </c>
      <c r="I68" s="936"/>
      <c r="J68" s="955"/>
      <c r="K68" s="955"/>
      <c r="L68" s="936"/>
      <c r="M68" s="896"/>
    </row>
    <row r="69" spans="1:18" ht="30.75" customHeight="1" x14ac:dyDescent="0.25">
      <c r="A69" s="337" t="s">
        <v>176</v>
      </c>
      <c r="B69" s="337" t="s">
        <v>177</v>
      </c>
      <c r="C69" s="607" t="s">
        <v>624</v>
      </c>
      <c r="D69" s="235" t="s">
        <v>760</v>
      </c>
      <c r="E69" s="657" t="s">
        <v>11</v>
      </c>
      <c r="F69" s="655">
        <v>85</v>
      </c>
      <c r="G69" s="655">
        <v>85</v>
      </c>
      <c r="H69" s="655">
        <v>31.8</v>
      </c>
      <c r="I69" s="202" t="s">
        <v>898</v>
      </c>
      <c r="J69" s="662" t="s">
        <v>826</v>
      </c>
      <c r="K69" s="662" t="s">
        <v>904</v>
      </c>
      <c r="L69" s="658" t="s">
        <v>899</v>
      </c>
      <c r="M69" s="896"/>
    </row>
    <row r="70" spans="1:18" ht="30" customHeight="1" x14ac:dyDescent="0.25">
      <c r="A70" s="341" t="s">
        <v>176</v>
      </c>
      <c r="B70" s="341" t="s">
        <v>177</v>
      </c>
      <c r="C70" s="608" t="s">
        <v>827</v>
      </c>
      <c r="D70" s="235" t="s">
        <v>828</v>
      </c>
      <c r="E70" s="657" t="s">
        <v>11</v>
      </c>
      <c r="F70" s="655">
        <v>0</v>
      </c>
      <c r="G70" s="655">
        <v>12</v>
      </c>
      <c r="H70" s="655">
        <v>12.9</v>
      </c>
      <c r="I70" s="33" t="s">
        <v>835</v>
      </c>
      <c r="J70" s="660" t="s">
        <v>838</v>
      </c>
      <c r="K70" s="660">
        <v>60</v>
      </c>
      <c r="L70" s="657" t="s">
        <v>990</v>
      </c>
      <c r="M70" s="896"/>
    </row>
    <row r="71" spans="1:18" ht="30" customHeight="1" x14ac:dyDescent="0.25">
      <c r="A71" s="341" t="s">
        <v>176</v>
      </c>
      <c r="B71" s="341" t="s">
        <v>177</v>
      </c>
      <c r="C71" s="608" t="s">
        <v>829</v>
      </c>
      <c r="D71" s="235" t="s">
        <v>830</v>
      </c>
      <c r="E71" s="657" t="s">
        <v>11</v>
      </c>
      <c r="F71" s="655">
        <v>0</v>
      </c>
      <c r="G71" s="655">
        <v>18</v>
      </c>
      <c r="H71" s="655">
        <v>18.3</v>
      </c>
      <c r="I71" s="33" t="s">
        <v>864</v>
      </c>
      <c r="J71" s="660" t="s">
        <v>839</v>
      </c>
      <c r="K71" s="660">
        <v>231</v>
      </c>
      <c r="L71" s="657" t="s">
        <v>992</v>
      </c>
      <c r="M71" s="896"/>
      <c r="R71" s="25"/>
    </row>
    <row r="72" spans="1:18" ht="30.75" customHeight="1" x14ac:dyDescent="0.25">
      <c r="A72" s="341" t="s">
        <v>176</v>
      </c>
      <c r="B72" s="341" t="s">
        <v>177</v>
      </c>
      <c r="C72" s="608" t="s">
        <v>831</v>
      </c>
      <c r="D72" s="235" t="s">
        <v>832</v>
      </c>
      <c r="E72" s="657" t="s">
        <v>11</v>
      </c>
      <c r="F72" s="655">
        <v>0</v>
      </c>
      <c r="G72" s="655">
        <v>50</v>
      </c>
      <c r="H72" s="655">
        <v>33</v>
      </c>
      <c r="I72" s="33" t="s">
        <v>836</v>
      </c>
      <c r="J72" s="660">
        <v>106</v>
      </c>
      <c r="K72" s="660">
        <v>59</v>
      </c>
      <c r="L72" s="657" t="s">
        <v>991</v>
      </c>
      <c r="M72" s="896"/>
    </row>
    <row r="73" spans="1:18" ht="54" customHeight="1" x14ac:dyDescent="0.25">
      <c r="A73" s="341" t="s">
        <v>176</v>
      </c>
      <c r="B73" s="341" t="s">
        <v>177</v>
      </c>
      <c r="C73" s="608" t="s">
        <v>833</v>
      </c>
      <c r="D73" s="235" t="s">
        <v>834</v>
      </c>
      <c r="E73" s="33" t="s">
        <v>2</v>
      </c>
      <c r="F73" s="73">
        <v>0</v>
      </c>
      <c r="G73" s="73">
        <v>15</v>
      </c>
      <c r="H73" s="73">
        <v>0</v>
      </c>
      <c r="I73" s="33" t="s">
        <v>837</v>
      </c>
      <c r="J73" s="660" t="s">
        <v>840</v>
      </c>
      <c r="K73" s="660" t="s">
        <v>840</v>
      </c>
      <c r="L73" s="33" t="s">
        <v>1208</v>
      </c>
      <c r="M73" s="896"/>
    </row>
    <row r="74" spans="1:18" ht="18.75" customHeight="1" x14ac:dyDescent="0.25">
      <c r="A74" s="100" t="s">
        <v>176</v>
      </c>
      <c r="B74" s="100" t="s">
        <v>177</v>
      </c>
      <c r="C74" s="1281" t="s">
        <v>51</v>
      </c>
      <c r="D74" s="1282"/>
      <c r="E74" s="1283"/>
      <c r="F74" s="137">
        <f>SUM(F21:F73)</f>
        <v>5999.8</v>
      </c>
      <c r="G74" s="137">
        <f>SUM(G21:G73)</f>
        <v>6445.9000000000005</v>
      </c>
      <c r="H74" s="137">
        <f>SUM(H21:H73)</f>
        <v>6185.1999999999989</v>
      </c>
      <c r="I74" s="108"/>
      <c r="J74" s="693"/>
      <c r="K74" s="693"/>
      <c r="L74" s="108"/>
      <c r="M74" s="896"/>
    </row>
    <row r="75" spans="1:18" hidden="1" x14ac:dyDescent="0.25">
      <c r="A75" s="334"/>
      <c r="B75" s="334"/>
      <c r="C75" s="608"/>
      <c r="D75" s="343"/>
      <c r="E75" s="122" t="s">
        <v>40</v>
      </c>
      <c r="F75" s="123">
        <f>+F57+F50+F49+F47+F42+F41+F38+F35+F31+F28+F25+F22+F21+F51+F44+F37+F73</f>
        <v>1126</v>
      </c>
      <c r="G75" s="123">
        <f t="shared" ref="G75:H75" si="0">+G57+G50+G49+G47+G42+G41+G38+G35+G31+G28+G25+G22+G21+G51+G44+G37+G73</f>
        <v>1049.5999999999999</v>
      </c>
      <c r="H75" s="123">
        <f t="shared" si="0"/>
        <v>858.19999999999993</v>
      </c>
      <c r="I75" s="124"/>
      <c r="J75" s="556"/>
      <c r="K75" s="556"/>
      <c r="L75" s="125"/>
      <c r="M75" s="896"/>
    </row>
    <row r="76" spans="1:18" ht="15" hidden="1" customHeight="1" x14ac:dyDescent="0.25">
      <c r="A76" s="334"/>
      <c r="B76" s="334"/>
      <c r="C76" s="608"/>
      <c r="D76" s="343"/>
      <c r="E76" s="122" t="s">
        <v>41</v>
      </c>
      <c r="F76" s="123">
        <f>+F67+F32+F29+F26+F23</f>
        <v>2971</v>
      </c>
      <c r="G76" s="123">
        <f t="shared" ref="G76:H76" si="1">+G67+G32+G29+G26+G23</f>
        <v>2971</v>
      </c>
      <c r="H76" s="123">
        <f t="shared" si="1"/>
        <v>2959</v>
      </c>
      <c r="I76" s="124"/>
      <c r="J76" s="556"/>
      <c r="K76" s="556"/>
      <c r="L76" s="125"/>
      <c r="M76" s="896"/>
    </row>
    <row r="77" spans="1:18" hidden="1" x14ac:dyDescent="0.25">
      <c r="A77" s="334"/>
      <c r="B77" s="334"/>
      <c r="C77" s="608"/>
      <c r="D77" s="343"/>
      <c r="E77" s="122" t="s">
        <v>42</v>
      </c>
      <c r="F77" s="123">
        <f>+F66+F65+F64+F63+F62+F61+F60+F59+F56+F55+F54+F53+F46+F45+F43+F40+F39+F36+F34+F33+F30+F27+F24+F69+F58+F68+F70+F71+F48+F72+F52</f>
        <v>1902.8</v>
      </c>
      <c r="G77" s="123">
        <f t="shared" ref="G77:H77" si="2">+G66+G65+G64+G63+G62+G61+G60+G59+G56+G55+G54+G53+G46+G45+G43+G40+G39+G36+G34+G33+G30+G27+G24+G69+G58+G68+G70+G71+G48+G72+G52</f>
        <v>2425.3000000000002</v>
      </c>
      <c r="H77" s="123">
        <f t="shared" si="2"/>
        <v>2368</v>
      </c>
      <c r="I77" s="124"/>
      <c r="J77" s="556"/>
      <c r="K77" s="556"/>
      <c r="L77" s="125"/>
      <c r="M77" s="896"/>
    </row>
    <row r="78" spans="1:18" hidden="1" x14ac:dyDescent="0.25">
      <c r="A78" s="334"/>
      <c r="B78" s="334"/>
      <c r="C78" s="608"/>
      <c r="D78" s="343"/>
      <c r="E78" s="122" t="s">
        <v>689</v>
      </c>
      <c r="F78" s="123"/>
      <c r="G78" s="123"/>
      <c r="H78" s="123"/>
      <c r="I78" s="124"/>
      <c r="J78" s="556"/>
      <c r="K78" s="556"/>
      <c r="L78" s="125"/>
      <c r="M78" s="896"/>
    </row>
    <row r="79" spans="1:18" hidden="1" x14ac:dyDescent="0.25">
      <c r="A79" s="334"/>
      <c r="B79" s="334"/>
      <c r="C79" s="608"/>
      <c r="D79" s="343"/>
      <c r="E79" s="122" t="s">
        <v>43</v>
      </c>
      <c r="F79" s="123"/>
      <c r="G79" s="123"/>
      <c r="H79" s="123"/>
      <c r="I79" s="124"/>
      <c r="J79" s="556"/>
      <c r="K79" s="556"/>
      <c r="L79" s="125"/>
      <c r="M79" s="896"/>
    </row>
    <row r="80" spans="1:18" hidden="1" x14ac:dyDescent="0.25">
      <c r="A80" s="334"/>
      <c r="B80" s="334"/>
      <c r="C80" s="608"/>
      <c r="D80" s="343"/>
      <c r="E80" s="122" t="s">
        <v>198</v>
      </c>
      <c r="F80" s="123"/>
      <c r="G80" s="123"/>
      <c r="H80" s="123"/>
      <c r="I80" s="124"/>
      <c r="J80" s="556"/>
      <c r="K80" s="556"/>
      <c r="L80" s="125"/>
      <c r="M80" s="896"/>
    </row>
    <row r="81" spans="1:13" ht="24" customHeight="1" x14ac:dyDescent="0.25">
      <c r="A81" s="1242" t="s">
        <v>592</v>
      </c>
      <c r="B81" s="1242"/>
      <c r="C81" s="1242"/>
      <c r="D81" s="1242"/>
      <c r="E81" s="1242"/>
      <c r="F81" s="1242"/>
      <c r="G81" s="1242"/>
      <c r="H81" s="1242"/>
      <c r="I81" s="1242"/>
      <c r="J81" s="694"/>
      <c r="K81" s="694"/>
      <c r="L81" s="345"/>
      <c r="M81" s="896"/>
    </row>
    <row r="82" spans="1:13" ht="30" customHeight="1" x14ac:dyDescent="0.25">
      <c r="A82" s="346" t="s">
        <v>176</v>
      </c>
      <c r="B82" s="346" t="s">
        <v>178</v>
      </c>
      <c r="C82" s="608" t="s">
        <v>176</v>
      </c>
      <c r="D82" s="531" t="s">
        <v>414</v>
      </c>
      <c r="E82" s="531" t="s">
        <v>2</v>
      </c>
      <c r="F82" s="528">
        <v>55</v>
      </c>
      <c r="G82" s="528">
        <v>5</v>
      </c>
      <c r="H82" s="528">
        <v>4.7</v>
      </c>
      <c r="I82" s="338" t="s">
        <v>331</v>
      </c>
      <c r="J82" s="661" t="s">
        <v>450</v>
      </c>
      <c r="K82" s="666" t="s">
        <v>450</v>
      </c>
      <c r="L82" s="597" t="s">
        <v>916</v>
      </c>
      <c r="M82" s="896"/>
    </row>
    <row r="83" spans="1:13" ht="34.5" customHeight="1" x14ac:dyDescent="0.25">
      <c r="A83" s="1240" t="s">
        <v>176</v>
      </c>
      <c r="B83" s="1240" t="s">
        <v>178</v>
      </c>
      <c r="C83" s="1240" t="s">
        <v>177</v>
      </c>
      <c r="D83" s="934" t="s">
        <v>788</v>
      </c>
      <c r="E83" s="531" t="s">
        <v>2</v>
      </c>
      <c r="F83" s="528">
        <v>11</v>
      </c>
      <c r="G83" s="528">
        <v>11</v>
      </c>
      <c r="H83" s="528">
        <v>5.7</v>
      </c>
      <c r="I83" s="945" t="s">
        <v>911</v>
      </c>
      <c r="J83" s="937" t="s">
        <v>912</v>
      </c>
      <c r="K83" s="937" t="s">
        <v>912</v>
      </c>
      <c r="L83" s="945" t="s">
        <v>910</v>
      </c>
      <c r="M83" s="896"/>
    </row>
    <row r="84" spans="1:13" ht="33.75" customHeight="1" x14ac:dyDescent="0.25">
      <c r="A84" s="1241"/>
      <c r="B84" s="1241"/>
      <c r="C84" s="1241"/>
      <c r="D84" s="936"/>
      <c r="E84" s="531" t="s">
        <v>4</v>
      </c>
      <c r="F84" s="528">
        <v>11</v>
      </c>
      <c r="G84" s="528">
        <v>11</v>
      </c>
      <c r="H84" s="528">
        <v>5.7</v>
      </c>
      <c r="I84" s="947"/>
      <c r="J84" s="939"/>
      <c r="K84" s="939"/>
      <c r="L84" s="947"/>
      <c r="M84" s="896"/>
    </row>
    <row r="85" spans="1:13" ht="41.25" customHeight="1" x14ac:dyDescent="0.25">
      <c r="A85" s="1240" t="s">
        <v>176</v>
      </c>
      <c r="B85" s="1240" t="s">
        <v>178</v>
      </c>
      <c r="C85" s="1240" t="s">
        <v>178</v>
      </c>
      <c r="D85" s="934" t="s">
        <v>347</v>
      </c>
      <c r="E85" s="531" t="s">
        <v>2</v>
      </c>
      <c r="F85" s="528">
        <v>33</v>
      </c>
      <c r="G85" s="528">
        <v>20</v>
      </c>
      <c r="H85" s="528">
        <v>20</v>
      </c>
      <c r="I85" s="945" t="s">
        <v>331</v>
      </c>
      <c r="J85" s="937" t="s">
        <v>688</v>
      </c>
      <c r="K85" s="666" t="s">
        <v>913</v>
      </c>
      <c r="L85" s="600" t="s">
        <v>915</v>
      </c>
      <c r="M85" s="896"/>
    </row>
    <row r="86" spans="1:13" ht="21.75" hidden="1" customHeight="1" x14ac:dyDescent="0.25">
      <c r="A86" s="1264"/>
      <c r="B86" s="1264"/>
      <c r="C86" s="1264"/>
      <c r="D86" s="935"/>
      <c r="E86" s="531"/>
      <c r="F86" s="528"/>
      <c r="G86" s="528"/>
      <c r="H86" s="528"/>
      <c r="I86" s="946"/>
      <c r="J86" s="938"/>
      <c r="K86" s="666"/>
      <c r="L86" s="600"/>
      <c r="M86" s="896"/>
    </row>
    <row r="87" spans="1:13" ht="21.75" hidden="1" customHeight="1" x14ac:dyDescent="0.25">
      <c r="A87" s="1241"/>
      <c r="B87" s="1241"/>
      <c r="C87" s="1241"/>
      <c r="D87" s="936"/>
      <c r="E87" s="531"/>
      <c r="F87" s="528"/>
      <c r="G87" s="528"/>
      <c r="H87" s="528"/>
      <c r="I87" s="947"/>
      <c r="J87" s="939"/>
      <c r="K87" s="666"/>
      <c r="L87" s="600"/>
      <c r="M87" s="896"/>
    </row>
    <row r="88" spans="1:13" ht="59.25" customHeight="1" x14ac:dyDescent="0.25">
      <c r="A88" s="346" t="s">
        <v>176</v>
      </c>
      <c r="B88" s="346" t="s">
        <v>178</v>
      </c>
      <c r="C88" s="608" t="s">
        <v>179</v>
      </c>
      <c r="D88" s="531" t="s">
        <v>174</v>
      </c>
      <c r="E88" s="531" t="s">
        <v>2</v>
      </c>
      <c r="F88" s="528">
        <v>320</v>
      </c>
      <c r="G88" s="528">
        <v>344.7</v>
      </c>
      <c r="H88" s="528">
        <v>333.8</v>
      </c>
      <c r="I88" s="338" t="s">
        <v>57</v>
      </c>
      <c r="J88" s="668" t="s">
        <v>186</v>
      </c>
      <c r="K88" s="668" t="s">
        <v>186</v>
      </c>
      <c r="L88" s="597" t="s">
        <v>914</v>
      </c>
      <c r="M88" s="896"/>
    </row>
    <row r="89" spans="1:13" ht="24" customHeight="1" x14ac:dyDescent="0.25">
      <c r="A89" s="107"/>
      <c r="B89" s="342"/>
      <c r="C89" s="651"/>
      <c r="D89" s="339" t="s">
        <v>52</v>
      </c>
      <c r="E89" s="71"/>
      <c r="F89" s="195">
        <f>SUM(F82:F88)</f>
        <v>430</v>
      </c>
      <c r="G89" s="195">
        <f>SUM(G82:G88)</f>
        <v>391.7</v>
      </c>
      <c r="H89" s="195">
        <f>SUM(H82:H88)</f>
        <v>369.90000000000003</v>
      </c>
      <c r="I89" s="108"/>
      <c r="J89" s="693"/>
      <c r="K89" s="693"/>
      <c r="L89" s="108"/>
      <c r="M89" s="896"/>
    </row>
    <row r="90" spans="1:13" ht="19.5" hidden="1" customHeight="1" x14ac:dyDescent="0.25">
      <c r="A90" s="109"/>
      <c r="B90" s="110"/>
      <c r="C90" s="608"/>
      <c r="D90" s="72"/>
      <c r="E90" s="66" t="s">
        <v>40</v>
      </c>
      <c r="F90" s="111">
        <f>+F82+F85+F88+F83</f>
        <v>419</v>
      </c>
      <c r="G90" s="111">
        <f>+G82+G85+G88+G83</f>
        <v>380.7</v>
      </c>
      <c r="H90" s="111">
        <f>+H82+H85+H88+H83</f>
        <v>364.2</v>
      </c>
      <c r="I90" s="112"/>
      <c r="J90" s="691"/>
      <c r="K90" s="691"/>
      <c r="L90" s="307"/>
      <c r="M90" s="896"/>
    </row>
    <row r="91" spans="1:13" ht="16.5" hidden="1" customHeight="1" x14ac:dyDescent="0.25">
      <c r="A91" s="109"/>
      <c r="B91" s="110"/>
      <c r="C91" s="608"/>
      <c r="D91" s="72"/>
      <c r="E91" s="66" t="s">
        <v>41</v>
      </c>
      <c r="F91" s="111">
        <f>+F87+F84</f>
        <v>11</v>
      </c>
      <c r="G91" s="111">
        <f>+G87+G84</f>
        <v>11</v>
      </c>
      <c r="H91" s="111">
        <f>+H87+H84</f>
        <v>5.7</v>
      </c>
      <c r="I91" s="112"/>
      <c r="J91" s="691"/>
      <c r="K91" s="691"/>
      <c r="L91" s="307"/>
      <c r="M91" s="896"/>
    </row>
    <row r="92" spans="1:13" ht="16.5" hidden="1" customHeight="1" x14ac:dyDescent="0.25">
      <c r="A92" s="109"/>
      <c r="B92" s="110"/>
      <c r="C92" s="608"/>
      <c r="D92" s="72"/>
      <c r="E92" s="66" t="s">
        <v>198</v>
      </c>
      <c r="F92" s="111">
        <f>+F86</f>
        <v>0</v>
      </c>
      <c r="G92" s="111">
        <f>+G86</f>
        <v>0</v>
      </c>
      <c r="H92" s="111">
        <f>+H86</f>
        <v>0</v>
      </c>
      <c r="I92" s="112"/>
      <c r="J92" s="691"/>
      <c r="K92" s="691"/>
      <c r="L92" s="307"/>
      <c r="M92" s="896"/>
    </row>
    <row r="93" spans="1:13" ht="13.5" hidden="1" customHeight="1" x14ac:dyDescent="0.25">
      <c r="A93" s="109"/>
      <c r="B93" s="110"/>
      <c r="C93" s="608"/>
      <c r="D93" s="343"/>
      <c r="E93" s="66" t="s">
        <v>42</v>
      </c>
      <c r="F93" s="111"/>
      <c r="G93" s="111"/>
      <c r="H93" s="111"/>
      <c r="I93" s="112"/>
      <c r="J93" s="691"/>
      <c r="K93" s="691"/>
      <c r="L93" s="307"/>
      <c r="M93" s="896"/>
    </row>
    <row r="94" spans="1:13" ht="15.75" customHeight="1" x14ac:dyDescent="0.25">
      <c r="A94" s="1262" t="s">
        <v>594</v>
      </c>
      <c r="B94" s="1262"/>
      <c r="C94" s="1262"/>
      <c r="D94" s="1262"/>
      <c r="E94" s="1262"/>
      <c r="F94" s="1262"/>
      <c r="G94" s="1262"/>
      <c r="H94" s="1262"/>
      <c r="I94" s="1262"/>
      <c r="J94" s="690"/>
      <c r="K94" s="690"/>
      <c r="L94" s="356"/>
      <c r="M94" s="896"/>
    </row>
    <row r="95" spans="1:13" ht="69" customHeight="1" x14ac:dyDescent="0.25">
      <c r="A95" s="31" t="s">
        <v>176</v>
      </c>
      <c r="B95" s="31" t="s">
        <v>179</v>
      </c>
      <c r="C95" s="604" t="s">
        <v>176</v>
      </c>
      <c r="D95" s="127" t="s">
        <v>458</v>
      </c>
      <c r="E95" s="33" t="s">
        <v>14</v>
      </c>
      <c r="F95" s="315">
        <v>1540</v>
      </c>
      <c r="G95" s="471">
        <v>1311.3</v>
      </c>
      <c r="H95" s="315">
        <v>1273.5</v>
      </c>
      <c r="I95" s="338" t="s">
        <v>220</v>
      </c>
      <c r="J95" s="660" t="s">
        <v>472</v>
      </c>
      <c r="K95" s="660">
        <v>55</v>
      </c>
      <c r="L95" s="595" t="s">
        <v>917</v>
      </c>
      <c r="M95" s="896"/>
    </row>
    <row r="96" spans="1:13" ht="48.75" customHeight="1" x14ac:dyDescent="0.25">
      <c r="A96" s="31" t="s">
        <v>176</v>
      </c>
      <c r="B96" s="31" t="s">
        <v>179</v>
      </c>
      <c r="C96" s="604" t="s">
        <v>177</v>
      </c>
      <c r="D96" s="33" t="s">
        <v>841</v>
      </c>
      <c r="E96" s="33" t="s">
        <v>14</v>
      </c>
      <c r="F96" s="73">
        <v>16</v>
      </c>
      <c r="G96" s="73">
        <v>137.69999999999999</v>
      </c>
      <c r="H96" s="73">
        <v>83.5</v>
      </c>
      <c r="I96" s="30" t="s">
        <v>470</v>
      </c>
      <c r="J96" s="692">
        <v>45</v>
      </c>
      <c r="K96" s="692">
        <v>59</v>
      </c>
      <c r="L96" s="30" t="s">
        <v>943</v>
      </c>
      <c r="M96" s="896"/>
    </row>
    <row r="97" spans="1:13" ht="23.25" customHeight="1" x14ac:dyDescent="0.25">
      <c r="A97" s="1269" t="s">
        <v>176</v>
      </c>
      <c r="B97" s="1269" t="s">
        <v>179</v>
      </c>
      <c r="C97" s="1263" t="s">
        <v>178</v>
      </c>
      <c r="D97" s="1261" t="s">
        <v>771</v>
      </c>
      <c r="E97" s="225" t="s">
        <v>14</v>
      </c>
      <c r="F97" s="177">
        <v>1324</v>
      </c>
      <c r="G97" s="177">
        <v>842.7</v>
      </c>
      <c r="H97" s="177">
        <v>937.6</v>
      </c>
      <c r="I97" s="1265" t="s">
        <v>219</v>
      </c>
      <c r="J97" s="1284" t="s">
        <v>472</v>
      </c>
      <c r="K97" s="1284">
        <v>45</v>
      </c>
      <c r="L97" s="1265" t="s">
        <v>918</v>
      </c>
      <c r="M97" s="896"/>
    </row>
    <row r="98" spans="1:13" ht="18.75" customHeight="1" x14ac:dyDescent="0.25">
      <c r="A98" s="1269"/>
      <c r="B98" s="1269"/>
      <c r="C98" s="1263"/>
      <c r="D98" s="1261"/>
      <c r="E98" s="225" t="s">
        <v>2</v>
      </c>
      <c r="F98" s="194">
        <f>+F106+F110</f>
        <v>807.1</v>
      </c>
      <c r="G98" s="194">
        <f>+G106+G110</f>
        <v>57</v>
      </c>
      <c r="H98" s="194">
        <f>+H106+H110</f>
        <v>149.9</v>
      </c>
      <c r="I98" s="1265"/>
      <c r="J98" s="1269"/>
      <c r="K98" s="1269"/>
      <c r="L98" s="1265"/>
      <c r="M98" s="896"/>
    </row>
    <row r="99" spans="1:13" ht="23.25" customHeight="1" x14ac:dyDescent="0.25">
      <c r="A99" s="1269"/>
      <c r="B99" s="1269"/>
      <c r="C99" s="1263"/>
      <c r="D99" s="1261"/>
      <c r="E99" s="225" t="s">
        <v>4</v>
      </c>
      <c r="F99" s="194">
        <f>+F109+F108+F113</f>
        <v>498.1</v>
      </c>
      <c r="G99" s="194">
        <f>+G109+G108+G113</f>
        <v>344.7</v>
      </c>
      <c r="H99" s="194">
        <f>+H109+H108+H113</f>
        <v>137.1</v>
      </c>
      <c r="I99" s="1265"/>
      <c r="J99" s="1269"/>
      <c r="K99" s="1269"/>
      <c r="L99" s="1265"/>
      <c r="M99" s="896"/>
    </row>
    <row r="100" spans="1:13" ht="17.25" customHeight="1" x14ac:dyDescent="0.25">
      <c r="A100" s="1269"/>
      <c r="B100" s="1269"/>
      <c r="C100" s="1263"/>
      <c r="D100" s="1261"/>
      <c r="E100" s="225" t="s">
        <v>5</v>
      </c>
      <c r="F100" s="194">
        <f>+F107</f>
        <v>890.5</v>
      </c>
      <c r="G100" s="194">
        <f>+G107</f>
        <v>0</v>
      </c>
      <c r="H100" s="194">
        <f>+H107</f>
        <v>0</v>
      </c>
      <c r="I100" s="1265"/>
      <c r="J100" s="1269"/>
      <c r="K100" s="1269"/>
      <c r="L100" s="1265"/>
      <c r="M100" s="896"/>
    </row>
    <row r="101" spans="1:13" ht="17.25" customHeight="1" x14ac:dyDescent="0.25">
      <c r="A101" s="1269"/>
      <c r="B101" s="1269"/>
      <c r="C101" s="1263"/>
      <c r="D101" s="1261"/>
      <c r="E101" s="225" t="s">
        <v>12</v>
      </c>
      <c r="F101" s="194">
        <f>+F111</f>
        <v>0</v>
      </c>
      <c r="G101" s="194">
        <f>+G111</f>
        <v>631.20000000000005</v>
      </c>
      <c r="H101" s="194">
        <f>+H111</f>
        <v>631.20000000000005</v>
      </c>
      <c r="I101" s="1265"/>
      <c r="J101" s="1269"/>
      <c r="K101" s="1269"/>
      <c r="L101" s="1265"/>
      <c r="M101" s="896"/>
    </row>
    <row r="102" spans="1:13" s="25" customFormat="1" ht="22.5" hidden="1" customHeight="1" x14ac:dyDescent="0.25">
      <c r="A102" s="1269"/>
      <c r="B102" s="1269"/>
      <c r="C102" s="1263"/>
      <c r="D102" s="1261"/>
      <c r="E102" s="225" t="s">
        <v>11</v>
      </c>
      <c r="F102" s="194"/>
      <c r="G102" s="194"/>
      <c r="H102" s="194"/>
      <c r="I102" s="1265"/>
      <c r="J102" s="1269"/>
      <c r="K102" s="1269"/>
      <c r="L102" s="1265"/>
      <c r="M102" s="896"/>
    </row>
    <row r="103" spans="1:13" s="25" customFormat="1" ht="60.75" customHeight="1" x14ac:dyDescent="0.25">
      <c r="A103" s="612" t="s">
        <v>176</v>
      </c>
      <c r="B103" s="612" t="s">
        <v>179</v>
      </c>
      <c r="C103" s="616" t="s">
        <v>422</v>
      </c>
      <c r="D103" s="613" t="s">
        <v>305</v>
      </c>
      <c r="E103" s="613" t="s">
        <v>14</v>
      </c>
      <c r="F103" s="113">
        <v>20</v>
      </c>
      <c r="G103" s="113">
        <v>20</v>
      </c>
      <c r="H103" s="113">
        <v>0</v>
      </c>
      <c r="I103" s="645" t="s">
        <v>643</v>
      </c>
      <c r="J103" s="673" t="s">
        <v>683</v>
      </c>
      <c r="K103" s="673" t="s">
        <v>938</v>
      </c>
      <c r="L103" s="645" t="s">
        <v>939</v>
      </c>
      <c r="M103" s="896"/>
    </row>
    <row r="104" spans="1:13" s="25" customFormat="1" ht="81.75" customHeight="1" x14ac:dyDescent="0.25">
      <c r="A104" s="612" t="s">
        <v>176</v>
      </c>
      <c r="B104" s="612" t="s">
        <v>179</v>
      </c>
      <c r="C104" s="616" t="s">
        <v>423</v>
      </c>
      <c r="D104" s="613" t="s">
        <v>930</v>
      </c>
      <c r="E104" s="613" t="s">
        <v>14</v>
      </c>
      <c r="F104" s="113">
        <v>250</v>
      </c>
      <c r="G104" s="113">
        <v>333.9</v>
      </c>
      <c r="H104" s="113">
        <v>327.60000000000002</v>
      </c>
      <c r="I104" s="645" t="s">
        <v>644</v>
      </c>
      <c r="J104" s="676" t="s">
        <v>842</v>
      </c>
      <c r="K104" s="676" t="s">
        <v>842</v>
      </c>
      <c r="L104" s="645" t="s">
        <v>937</v>
      </c>
      <c r="M104" s="896"/>
    </row>
    <row r="105" spans="1:13" s="25" customFormat="1" ht="60" customHeight="1" x14ac:dyDescent="0.25">
      <c r="A105" s="612" t="s">
        <v>176</v>
      </c>
      <c r="B105" s="612" t="s">
        <v>179</v>
      </c>
      <c r="C105" s="616" t="s">
        <v>424</v>
      </c>
      <c r="D105" s="613" t="s">
        <v>931</v>
      </c>
      <c r="E105" s="613" t="s">
        <v>14</v>
      </c>
      <c r="F105" s="113">
        <v>30</v>
      </c>
      <c r="G105" s="113">
        <v>27</v>
      </c>
      <c r="H105" s="113">
        <v>26.3</v>
      </c>
      <c r="I105" s="646" t="s">
        <v>645</v>
      </c>
      <c r="J105" s="674" t="s">
        <v>822</v>
      </c>
      <c r="K105" s="674" t="s">
        <v>822</v>
      </c>
      <c r="L105" s="646" t="s">
        <v>936</v>
      </c>
      <c r="M105" s="896"/>
    </row>
    <row r="106" spans="1:13" s="25" customFormat="1" ht="24" customHeight="1" x14ac:dyDescent="0.25">
      <c r="A106" s="1244" t="s">
        <v>176</v>
      </c>
      <c r="B106" s="1244" t="s">
        <v>179</v>
      </c>
      <c r="C106" s="1268" t="s">
        <v>425</v>
      </c>
      <c r="D106" s="1267" t="s">
        <v>764</v>
      </c>
      <c r="E106" s="615" t="s">
        <v>2</v>
      </c>
      <c r="F106" s="113">
        <v>157.1</v>
      </c>
      <c r="G106" s="113">
        <v>57</v>
      </c>
      <c r="H106" s="113">
        <v>41.5</v>
      </c>
      <c r="I106" s="1239" t="s">
        <v>843</v>
      </c>
      <c r="J106" s="1244" t="s">
        <v>844</v>
      </c>
      <c r="K106" s="674" t="s">
        <v>844</v>
      </c>
      <c r="L106" s="1239" t="s">
        <v>942</v>
      </c>
      <c r="M106" s="896"/>
    </row>
    <row r="107" spans="1:13" s="25" customFormat="1" ht="56.25" customHeight="1" x14ac:dyDescent="0.25">
      <c r="A107" s="1244"/>
      <c r="B107" s="1244"/>
      <c r="C107" s="1268"/>
      <c r="D107" s="1267"/>
      <c r="E107" s="615" t="s">
        <v>5</v>
      </c>
      <c r="F107" s="113">
        <v>890.5</v>
      </c>
      <c r="G107" s="113">
        <v>0</v>
      </c>
      <c r="H107" s="113">
        <v>0</v>
      </c>
      <c r="I107" s="1239"/>
      <c r="J107" s="1244"/>
      <c r="K107" s="647"/>
      <c r="L107" s="1239"/>
      <c r="M107" s="896"/>
    </row>
    <row r="108" spans="1:13" s="25" customFormat="1" ht="24" hidden="1" customHeight="1" x14ac:dyDescent="0.25">
      <c r="A108" s="1244"/>
      <c r="B108" s="1244"/>
      <c r="C108" s="1268"/>
      <c r="D108" s="1267"/>
      <c r="E108" s="615"/>
      <c r="F108" s="113"/>
      <c r="G108" s="113"/>
      <c r="H108" s="113"/>
      <c r="I108" s="1239"/>
      <c r="J108" s="1244"/>
      <c r="K108" s="675"/>
      <c r="L108" s="1239"/>
      <c r="M108" s="896"/>
    </row>
    <row r="109" spans="1:13" s="25" customFormat="1" ht="21" customHeight="1" x14ac:dyDescent="0.25">
      <c r="A109" s="1271" t="s">
        <v>176</v>
      </c>
      <c r="B109" s="1271" t="s">
        <v>179</v>
      </c>
      <c r="C109" s="1238" t="s">
        <v>426</v>
      </c>
      <c r="D109" s="1291" t="s">
        <v>335</v>
      </c>
      <c r="E109" s="613" t="s">
        <v>4</v>
      </c>
      <c r="F109" s="113">
        <v>344</v>
      </c>
      <c r="G109" s="113">
        <v>344.7</v>
      </c>
      <c r="H109" s="113">
        <v>137.1</v>
      </c>
      <c r="I109" s="1266" t="s">
        <v>646</v>
      </c>
      <c r="J109" s="1244" t="s">
        <v>778</v>
      </c>
      <c r="K109" s="1244" t="s">
        <v>778</v>
      </c>
      <c r="L109" s="1266" t="s">
        <v>941</v>
      </c>
      <c r="M109" s="896"/>
    </row>
    <row r="110" spans="1:13" s="25" customFormat="1" ht="21" customHeight="1" x14ac:dyDescent="0.25">
      <c r="A110" s="1271"/>
      <c r="B110" s="1271"/>
      <c r="C110" s="1238"/>
      <c r="D110" s="1291"/>
      <c r="E110" s="613" t="s">
        <v>2</v>
      </c>
      <c r="F110" s="113">
        <v>650</v>
      </c>
      <c r="G110" s="113">
        <v>0</v>
      </c>
      <c r="H110" s="113">
        <v>108.4</v>
      </c>
      <c r="I110" s="1266"/>
      <c r="J110" s="1244"/>
      <c r="K110" s="1244"/>
      <c r="L110" s="1266"/>
      <c r="M110" s="896"/>
    </row>
    <row r="111" spans="1:13" s="25" customFormat="1" ht="21" customHeight="1" x14ac:dyDescent="0.25">
      <c r="A111" s="1271"/>
      <c r="B111" s="1271"/>
      <c r="C111" s="1238"/>
      <c r="D111" s="1291"/>
      <c r="E111" s="613" t="s">
        <v>12</v>
      </c>
      <c r="F111" s="113">
        <v>0</v>
      </c>
      <c r="G111" s="113">
        <v>631.20000000000005</v>
      </c>
      <c r="H111" s="113">
        <v>631.20000000000005</v>
      </c>
      <c r="I111" s="1266"/>
      <c r="J111" s="1244"/>
      <c r="K111" s="1244"/>
      <c r="L111" s="1266"/>
      <c r="M111" s="896"/>
    </row>
    <row r="112" spans="1:13" s="25" customFormat="1" ht="25.5" customHeight="1" x14ac:dyDescent="0.25">
      <c r="A112" s="1249" t="s">
        <v>176</v>
      </c>
      <c r="B112" s="1249" t="s">
        <v>179</v>
      </c>
      <c r="C112" s="1247" t="s">
        <v>427</v>
      </c>
      <c r="D112" s="1245" t="s">
        <v>765</v>
      </c>
      <c r="E112" s="613" t="s">
        <v>2</v>
      </c>
      <c r="F112" s="113">
        <v>0</v>
      </c>
      <c r="G112" s="113">
        <v>0</v>
      </c>
      <c r="H112" s="113">
        <v>0</v>
      </c>
      <c r="I112" s="1285" t="s">
        <v>766</v>
      </c>
      <c r="J112" s="1287" t="s">
        <v>221</v>
      </c>
      <c r="K112" s="1287" t="s">
        <v>221</v>
      </c>
      <c r="L112" s="1285" t="s">
        <v>940</v>
      </c>
      <c r="M112" s="896"/>
    </row>
    <row r="113" spans="1:13" s="25" customFormat="1" ht="31.5" customHeight="1" x14ac:dyDescent="0.25">
      <c r="A113" s="1250"/>
      <c r="B113" s="1250"/>
      <c r="C113" s="1248"/>
      <c r="D113" s="1246"/>
      <c r="E113" s="613" t="s">
        <v>4</v>
      </c>
      <c r="F113" s="113">
        <v>154.1</v>
      </c>
      <c r="G113" s="113">
        <v>0</v>
      </c>
      <c r="H113" s="113">
        <v>0</v>
      </c>
      <c r="I113" s="1286"/>
      <c r="J113" s="1288"/>
      <c r="K113" s="1288"/>
      <c r="L113" s="1286"/>
      <c r="M113" s="896"/>
    </row>
    <row r="114" spans="1:13" s="25" customFormat="1" ht="62.25" customHeight="1" x14ac:dyDescent="0.25">
      <c r="A114" s="611" t="s">
        <v>176</v>
      </c>
      <c r="B114" s="611" t="s">
        <v>179</v>
      </c>
      <c r="C114" s="614" t="s">
        <v>675</v>
      </c>
      <c r="D114" s="615" t="s">
        <v>642</v>
      </c>
      <c r="E114" s="615" t="s">
        <v>14</v>
      </c>
      <c r="F114" s="113">
        <v>250</v>
      </c>
      <c r="G114" s="113">
        <v>50</v>
      </c>
      <c r="H114" s="113">
        <v>102.9</v>
      </c>
      <c r="I114" s="648" t="s">
        <v>648</v>
      </c>
      <c r="J114" s="676" t="s">
        <v>777</v>
      </c>
      <c r="K114" s="676" t="s">
        <v>777</v>
      </c>
      <c r="L114" s="648" t="s">
        <v>935</v>
      </c>
      <c r="M114" s="896"/>
    </row>
    <row r="115" spans="1:13" s="25" customFormat="1" ht="30.75" customHeight="1" x14ac:dyDescent="0.25">
      <c r="A115" s="611" t="s">
        <v>176</v>
      </c>
      <c r="B115" s="611" t="s">
        <v>179</v>
      </c>
      <c r="C115" s="614" t="s">
        <v>428</v>
      </c>
      <c r="D115" s="615" t="s">
        <v>421</v>
      </c>
      <c r="E115" s="615" t="s">
        <v>14</v>
      </c>
      <c r="F115" s="113">
        <v>200</v>
      </c>
      <c r="G115" s="113">
        <v>322.60000000000002</v>
      </c>
      <c r="H115" s="113">
        <v>394.3</v>
      </c>
      <c r="I115" s="648" t="s">
        <v>647</v>
      </c>
      <c r="J115" s="676" t="s">
        <v>845</v>
      </c>
      <c r="K115" s="676" t="s">
        <v>845</v>
      </c>
      <c r="L115" s="648" t="s">
        <v>934</v>
      </c>
      <c r="M115" s="896"/>
    </row>
    <row r="116" spans="1:13" s="25" customFormat="1" ht="40.5" customHeight="1" x14ac:dyDescent="0.25">
      <c r="A116" s="180" t="s">
        <v>176</v>
      </c>
      <c r="B116" s="180" t="s">
        <v>179</v>
      </c>
      <c r="C116" s="226" t="s">
        <v>429</v>
      </c>
      <c r="D116" s="361" t="s">
        <v>456</v>
      </c>
      <c r="E116" s="615" t="s">
        <v>14</v>
      </c>
      <c r="F116" s="113">
        <v>20</v>
      </c>
      <c r="G116" s="113">
        <v>9.1999999999999993</v>
      </c>
      <c r="H116" s="113">
        <v>8.8000000000000007</v>
      </c>
      <c r="I116" s="648" t="s">
        <v>932</v>
      </c>
      <c r="J116" s="676" t="s">
        <v>929</v>
      </c>
      <c r="K116" s="676" t="s">
        <v>929</v>
      </c>
      <c r="L116" s="649" t="s">
        <v>933</v>
      </c>
      <c r="M116" s="896"/>
    </row>
    <row r="117" spans="1:13" ht="81.75" customHeight="1" x14ac:dyDescent="0.25">
      <c r="A117" s="341" t="s">
        <v>176</v>
      </c>
      <c r="B117" s="341" t="s">
        <v>179</v>
      </c>
      <c r="C117" s="608" t="s">
        <v>179</v>
      </c>
      <c r="D117" s="595" t="s">
        <v>44</v>
      </c>
      <c r="E117" s="595" t="s">
        <v>2</v>
      </c>
      <c r="F117" s="593">
        <v>70</v>
      </c>
      <c r="G117" s="593">
        <v>60</v>
      </c>
      <c r="H117" s="593">
        <v>54</v>
      </c>
      <c r="I117" s="597" t="s">
        <v>58</v>
      </c>
      <c r="J117" s="660">
        <v>4</v>
      </c>
      <c r="K117" s="660">
        <v>5</v>
      </c>
      <c r="L117" s="644" t="s">
        <v>928</v>
      </c>
      <c r="M117" s="896"/>
    </row>
    <row r="118" spans="1:13" ht="51.75" customHeight="1" x14ac:dyDescent="0.25">
      <c r="A118" s="603" t="s">
        <v>176</v>
      </c>
      <c r="B118" s="603" t="s">
        <v>179</v>
      </c>
      <c r="C118" s="608" t="s">
        <v>180</v>
      </c>
      <c r="D118" s="595" t="s">
        <v>375</v>
      </c>
      <c r="E118" s="595" t="s">
        <v>2</v>
      </c>
      <c r="F118" s="593">
        <v>70</v>
      </c>
      <c r="G118" s="593">
        <v>88.5</v>
      </c>
      <c r="H118" s="593">
        <v>95.5</v>
      </c>
      <c r="I118" s="597" t="s">
        <v>59</v>
      </c>
      <c r="J118" s="660">
        <v>100</v>
      </c>
      <c r="K118" s="660">
        <v>100</v>
      </c>
      <c r="L118" s="597" t="s">
        <v>927</v>
      </c>
      <c r="M118" s="896"/>
    </row>
    <row r="119" spans="1:13" ht="24.75" customHeight="1" x14ac:dyDescent="0.25">
      <c r="A119" s="1147" t="s">
        <v>176</v>
      </c>
      <c r="B119" s="1147" t="s">
        <v>179</v>
      </c>
      <c r="C119" s="1243" t="s">
        <v>181</v>
      </c>
      <c r="D119" s="933" t="s">
        <v>270</v>
      </c>
      <c r="E119" s="595" t="s">
        <v>5</v>
      </c>
      <c r="F119" s="593">
        <v>20</v>
      </c>
      <c r="G119" s="593">
        <v>0</v>
      </c>
      <c r="H119" s="593">
        <v>0</v>
      </c>
      <c r="I119" s="977" t="s">
        <v>271</v>
      </c>
      <c r="J119" s="937"/>
      <c r="K119" s="937"/>
      <c r="L119" s="977" t="s">
        <v>1215</v>
      </c>
      <c r="M119" s="896"/>
    </row>
    <row r="120" spans="1:13" ht="24.75" customHeight="1" x14ac:dyDescent="0.25">
      <c r="A120" s="1147"/>
      <c r="B120" s="1147"/>
      <c r="C120" s="1243"/>
      <c r="D120" s="933"/>
      <c r="E120" s="595" t="s">
        <v>2</v>
      </c>
      <c r="F120" s="593">
        <v>10</v>
      </c>
      <c r="G120" s="593">
        <v>0</v>
      </c>
      <c r="H120" s="593">
        <v>0</v>
      </c>
      <c r="I120" s="977"/>
      <c r="J120" s="939"/>
      <c r="K120" s="939"/>
      <c r="L120" s="977"/>
      <c r="M120" s="896"/>
    </row>
    <row r="121" spans="1:13" ht="55.5" customHeight="1" x14ac:dyDescent="0.25">
      <c r="A121" s="603" t="s">
        <v>176</v>
      </c>
      <c r="B121" s="603" t="s">
        <v>179</v>
      </c>
      <c r="C121" s="608" t="s">
        <v>182</v>
      </c>
      <c r="D121" s="594" t="s">
        <v>847</v>
      </c>
      <c r="E121" s="595" t="s">
        <v>4</v>
      </c>
      <c r="F121" s="593">
        <v>0</v>
      </c>
      <c r="G121" s="593">
        <v>5.9</v>
      </c>
      <c r="H121" s="593">
        <v>5.8</v>
      </c>
      <c r="I121" s="598" t="s">
        <v>848</v>
      </c>
      <c r="J121" s="664" t="s">
        <v>278</v>
      </c>
      <c r="K121" s="642" t="s">
        <v>922</v>
      </c>
      <c r="L121" s="599" t="s">
        <v>923</v>
      </c>
      <c r="M121" s="896"/>
    </row>
    <row r="122" spans="1:13" ht="24" customHeight="1" x14ac:dyDescent="0.25">
      <c r="A122" s="937" t="s">
        <v>176</v>
      </c>
      <c r="B122" s="937" t="s">
        <v>179</v>
      </c>
      <c r="C122" s="1240" t="s">
        <v>183</v>
      </c>
      <c r="D122" s="934" t="s">
        <v>465</v>
      </c>
      <c r="E122" s="595" t="s">
        <v>2</v>
      </c>
      <c r="F122" s="593">
        <v>2</v>
      </c>
      <c r="G122" s="593">
        <v>6.5</v>
      </c>
      <c r="H122" s="639">
        <v>6.5</v>
      </c>
      <c r="I122" s="598" t="s">
        <v>468</v>
      </c>
      <c r="J122" s="661" t="s">
        <v>467</v>
      </c>
      <c r="K122" s="640" t="s">
        <v>924</v>
      </c>
      <c r="L122" s="945" t="s">
        <v>919</v>
      </c>
      <c r="M122" s="896"/>
    </row>
    <row r="123" spans="1:13" ht="19.5" customHeight="1" x14ac:dyDescent="0.25">
      <c r="A123" s="938"/>
      <c r="B123" s="938"/>
      <c r="C123" s="1264"/>
      <c r="D123" s="935"/>
      <c r="E123" s="595" t="s">
        <v>5</v>
      </c>
      <c r="F123" s="593">
        <v>4.8</v>
      </c>
      <c r="G123" s="593">
        <v>4.8</v>
      </c>
      <c r="H123" s="639">
        <v>4.2</v>
      </c>
      <c r="I123" s="601"/>
      <c r="J123" s="664"/>
      <c r="K123" s="641"/>
      <c r="L123" s="946"/>
      <c r="M123" s="896"/>
    </row>
    <row r="124" spans="1:13" ht="22.5" customHeight="1" x14ac:dyDescent="0.25">
      <c r="A124" s="939"/>
      <c r="B124" s="939"/>
      <c r="C124" s="1241"/>
      <c r="D124" s="936"/>
      <c r="E124" s="595" t="s">
        <v>4</v>
      </c>
      <c r="F124" s="593">
        <v>27.3</v>
      </c>
      <c r="G124" s="593">
        <v>27.3</v>
      </c>
      <c r="H124" s="639">
        <v>23.7</v>
      </c>
      <c r="I124" s="599"/>
      <c r="J124" s="662"/>
      <c r="K124" s="642"/>
      <c r="L124" s="947"/>
      <c r="M124" s="896"/>
    </row>
    <row r="125" spans="1:13" ht="18" customHeight="1" x14ac:dyDescent="0.25">
      <c r="A125" s="937" t="s">
        <v>176</v>
      </c>
      <c r="B125" s="937" t="s">
        <v>179</v>
      </c>
      <c r="C125" s="1240" t="s">
        <v>184</v>
      </c>
      <c r="D125" s="934" t="s">
        <v>690</v>
      </c>
      <c r="E125" s="595" t="s">
        <v>2</v>
      </c>
      <c r="F125" s="593">
        <v>1.2</v>
      </c>
      <c r="G125" s="593">
        <v>2.7</v>
      </c>
      <c r="H125" s="639">
        <v>2.2000000000000002</v>
      </c>
      <c r="I125" s="598" t="s">
        <v>222</v>
      </c>
      <c r="J125" s="661" t="s">
        <v>464</v>
      </c>
      <c r="K125" s="640" t="s">
        <v>925</v>
      </c>
      <c r="L125" s="945" t="s">
        <v>920</v>
      </c>
      <c r="M125" s="896"/>
    </row>
    <row r="126" spans="1:13" ht="18" customHeight="1" x14ac:dyDescent="0.25">
      <c r="A126" s="938"/>
      <c r="B126" s="938"/>
      <c r="C126" s="1264"/>
      <c r="D126" s="935"/>
      <c r="E126" s="595" t="s">
        <v>5</v>
      </c>
      <c r="F126" s="593">
        <v>1.6</v>
      </c>
      <c r="G126" s="593">
        <v>1.6</v>
      </c>
      <c r="H126" s="639">
        <v>1.4</v>
      </c>
      <c r="I126" s="601"/>
      <c r="J126" s="664"/>
      <c r="K126" s="641"/>
      <c r="L126" s="946"/>
      <c r="M126" s="896"/>
    </row>
    <row r="127" spans="1:13" ht="18" customHeight="1" x14ac:dyDescent="0.25">
      <c r="A127" s="939"/>
      <c r="B127" s="939"/>
      <c r="C127" s="1241"/>
      <c r="D127" s="936"/>
      <c r="E127" s="595" t="s">
        <v>4</v>
      </c>
      <c r="F127" s="593">
        <v>9.1999999999999993</v>
      </c>
      <c r="G127" s="593">
        <v>9.1999999999999993</v>
      </c>
      <c r="H127" s="639">
        <v>8.1</v>
      </c>
      <c r="I127" s="599"/>
      <c r="J127" s="662"/>
      <c r="K127" s="642"/>
      <c r="L127" s="947"/>
      <c r="M127" s="896"/>
    </row>
    <row r="128" spans="1:13" ht="21.75" customHeight="1" x14ac:dyDescent="0.25">
      <c r="A128" s="937" t="s">
        <v>176</v>
      </c>
      <c r="B128" s="937" t="s">
        <v>179</v>
      </c>
      <c r="C128" s="1240" t="s">
        <v>185</v>
      </c>
      <c r="D128" s="934" t="s">
        <v>466</v>
      </c>
      <c r="E128" s="595" t="s">
        <v>2</v>
      </c>
      <c r="F128" s="593">
        <v>9</v>
      </c>
      <c r="G128" s="593">
        <v>20</v>
      </c>
      <c r="H128" s="639">
        <v>18.3</v>
      </c>
      <c r="I128" s="598" t="s">
        <v>474</v>
      </c>
      <c r="J128" s="661" t="s">
        <v>469</v>
      </c>
      <c r="K128" s="640" t="s">
        <v>926</v>
      </c>
      <c r="L128" s="945" t="s">
        <v>921</v>
      </c>
      <c r="M128" s="896"/>
    </row>
    <row r="129" spans="1:13" ht="21.75" customHeight="1" x14ac:dyDescent="0.25">
      <c r="A129" s="938"/>
      <c r="B129" s="938"/>
      <c r="C129" s="1264"/>
      <c r="D129" s="935"/>
      <c r="E129" s="595" t="s">
        <v>5</v>
      </c>
      <c r="F129" s="593">
        <v>11</v>
      </c>
      <c r="G129" s="593">
        <v>11</v>
      </c>
      <c r="H129" s="639">
        <v>10.3</v>
      </c>
      <c r="I129" s="601"/>
      <c r="J129" s="664"/>
      <c r="K129" s="641"/>
      <c r="L129" s="946"/>
      <c r="M129" s="896"/>
    </row>
    <row r="130" spans="1:13" ht="22.5" customHeight="1" x14ac:dyDescent="0.25">
      <c r="A130" s="939"/>
      <c r="B130" s="939"/>
      <c r="C130" s="1241"/>
      <c r="D130" s="936"/>
      <c r="E130" s="595" t="s">
        <v>4</v>
      </c>
      <c r="F130" s="593">
        <v>62</v>
      </c>
      <c r="G130" s="593">
        <v>62</v>
      </c>
      <c r="H130" s="639">
        <v>58.4</v>
      </c>
      <c r="I130" s="599"/>
      <c r="J130" s="662"/>
      <c r="K130" s="643"/>
      <c r="L130" s="947"/>
      <c r="M130" s="896"/>
    </row>
    <row r="131" spans="1:13" ht="24" customHeight="1" x14ac:dyDescent="0.25">
      <c r="A131" s="341"/>
      <c r="B131" s="341"/>
      <c r="C131" s="651"/>
      <c r="D131" s="339" t="s">
        <v>53</v>
      </c>
      <c r="E131" s="71"/>
      <c r="F131" s="133">
        <f>+F120+F119+F118+F117+F102+F99+F98+F97+F96+F95+F122+F124+F125+F127+F128+F130+F123+F126+F129+F100+F101+F121</f>
        <v>5373.8</v>
      </c>
      <c r="G131" s="133">
        <f>+G120+G119+G118+G117+G102+G99+G98+G97+G96+G95+G122+G124+G125+G127+G128+G130+G123+G126+G129+G100+G101+G121</f>
        <v>3624.1</v>
      </c>
      <c r="H131" s="133">
        <f>+H120+H119+H118+H117+H102+H99+H98+H97+H96+H95+H122+H124+H125+H127+H128+H130+H123+H126+H129+H100+H101+H121</f>
        <v>3501.2</v>
      </c>
      <c r="I131" s="114"/>
      <c r="J131" s="695"/>
      <c r="K131" s="695"/>
      <c r="L131" s="114"/>
      <c r="M131" s="896"/>
    </row>
    <row r="132" spans="1:13" ht="15" hidden="1" customHeight="1" x14ac:dyDescent="0.25">
      <c r="A132" s="341"/>
      <c r="B132" s="341"/>
      <c r="C132" s="608"/>
      <c r="D132" s="72"/>
      <c r="E132" s="66" t="s">
        <v>40</v>
      </c>
      <c r="F132" s="138">
        <f>+F128+F125+F122+F118+F117+F98+F120</f>
        <v>969.3</v>
      </c>
      <c r="G132" s="138">
        <f>+G128+G125+G122+G118+G117+G98+G120</f>
        <v>234.7</v>
      </c>
      <c r="H132" s="138">
        <f>+H128+H125+H122+H118+H117+H98+H120</f>
        <v>326.39999999999998</v>
      </c>
      <c r="I132" s="115"/>
      <c r="J132" s="696"/>
      <c r="K132" s="696"/>
      <c r="L132" s="115"/>
      <c r="M132" s="896"/>
    </row>
    <row r="133" spans="1:13" ht="15" hidden="1" customHeight="1" x14ac:dyDescent="0.25">
      <c r="A133" s="116"/>
      <c r="B133" s="117"/>
      <c r="C133" s="608"/>
      <c r="D133" s="72"/>
      <c r="E133" s="66" t="s">
        <v>262</v>
      </c>
      <c r="F133" s="138">
        <f>+F97+F96+F95</f>
        <v>2880</v>
      </c>
      <c r="G133" s="138">
        <f>+G97+G96+G95</f>
        <v>2291.6999999999998</v>
      </c>
      <c r="H133" s="138">
        <f>+H97+H96+H95</f>
        <v>2294.6</v>
      </c>
      <c r="I133" s="118"/>
      <c r="J133" s="696"/>
      <c r="K133" s="696"/>
      <c r="L133" s="119"/>
      <c r="M133" s="896"/>
    </row>
    <row r="134" spans="1:13" hidden="1" x14ac:dyDescent="0.25">
      <c r="A134" s="116"/>
      <c r="B134" s="117"/>
      <c r="C134" s="608"/>
      <c r="D134" s="72"/>
      <c r="E134" s="66" t="s">
        <v>41</v>
      </c>
      <c r="F134" s="138">
        <f>+F99+F124+F127+F130+F121</f>
        <v>596.6</v>
      </c>
      <c r="G134" s="138">
        <f>+G99+G124+G127+G130+G121</f>
        <v>449.09999999999997</v>
      </c>
      <c r="H134" s="138">
        <f>+H99+H124+H127+H130+H121</f>
        <v>233.1</v>
      </c>
      <c r="I134" s="118"/>
      <c r="J134" s="696"/>
      <c r="K134" s="696"/>
      <c r="L134" s="119"/>
      <c r="M134" s="896"/>
    </row>
    <row r="135" spans="1:13" hidden="1" x14ac:dyDescent="0.25">
      <c r="A135" s="116"/>
      <c r="B135" s="117"/>
      <c r="C135" s="608"/>
      <c r="D135" s="72"/>
      <c r="E135" s="66" t="s">
        <v>198</v>
      </c>
      <c r="F135" s="138">
        <f>+F119+F129+F126+F123+F100</f>
        <v>927.9</v>
      </c>
      <c r="G135" s="138">
        <f>+G119+G129+G126+G123+G100</f>
        <v>17.399999999999999</v>
      </c>
      <c r="H135" s="138">
        <f>+H119+H129+H126+H123+H100</f>
        <v>15.900000000000002</v>
      </c>
      <c r="I135" s="118"/>
      <c r="J135" s="696"/>
      <c r="K135" s="696"/>
      <c r="L135" s="119"/>
      <c r="M135" s="896"/>
    </row>
    <row r="136" spans="1:13" hidden="1" x14ac:dyDescent="0.25">
      <c r="A136" s="116"/>
      <c r="B136" s="117"/>
      <c r="C136" s="608"/>
      <c r="D136" s="72"/>
      <c r="E136" s="66" t="s">
        <v>846</v>
      </c>
      <c r="F136" s="138">
        <f t="shared" ref="F136:H137" si="3">+F101</f>
        <v>0</v>
      </c>
      <c r="G136" s="138">
        <f t="shared" si="3"/>
        <v>631.20000000000005</v>
      </c>
      <c r="H136" s="138">
        <f t="shared" si="3"/>
        <v>631.20000000000005</v>
      </c>
      <c r="I136" s="118"/>
      <c r="J136" s="696"/>
      <c r="K136" s="696"/>
      <c r="L136" s="119"/>
      <c r="M136" s="896"/>
    </row>
    <row r="137" spans="1:13" hidden="1" x14ac:dyDescent="0.25">
      <c r="A137" s="116"/>
      <c r="B137" s="117"/>
      <c r="C137" s="608"/>
      <c r="D137" s="120"/>
      <c r="E137" s="121" t="s">
        <v>42</v>
      </c>
      <c r="F137" s="138">
        <f t="shared" si="3"/>
        <v>0</v>
      </c>
      <c r="G137" s="138">
        <f t="shared" si="3"/>
        <v>0</v>
      </c>
      <c r="H137" s="138">
        <f t="shared" si="3"/>
        <v>0</v>
      </c>
      <c r="I137" s="118"/>
      <c r="J137" s="696"/>
      <c r="K137" s="696"/>
      <c r="L137" s="119"/>
      <c r="M137" s="896"/>
    </row>
    <row r="138" spans="1:13" ht="18.75" customHeight="1" x14ac:dyDescent="0.25">
      <c r="A138" s="1259" t="s">
        <v>593</v>
      </c>
      <c r="B138" s="1259"/>
      <c r="C138" s="1259"/>
      <c r="D138" s="1259"/>
      <c r="E138" s="1259"/>
      <c r="F138" s="1259"/>
      <c r="G138" s="1259"/>
      <c r="H138" s="1259"/>
      <c r="I138" s="1259"/>
      <c r="J138" s="687"/>
      <c r="K138" s="687"/>
      <c r="L138" s="41"/>
      <c r="M138" s="896"/>
    </row>
    <row r="139" spans="1:13" ht="70.5" customHeight="1" x14ac:dyDescent="0.25">
      <c r="A139" s="346" t="s">
        <v>176</v>
      </c>
      <c r="B139" s="346" t="s">
        <v>180</v>
      </c>
      <c r="C139" s="608" t="s">
        <v>178</v>
      </c>
      <c r="D139" s="333" t="s">
        <v>27</v>
      </c>
      <c r="E139" s="333" t="s">
        <v>2</v>
      </c>
      <c r="F139" s="315">
        <v>50</v>
      </c>
      <c r="G139" s="471">
        <v>30</v>
      </c>
      <c r="H139" s="592">
        <v>25.3</v>
      </c>
      <c r="I139" s="335" t="s">
        <v>60</v>
      </c>
      <c r="J139" s="660">
        <v>7</v>
      </c>
      <c r="K139" s="590">
        <v>5</v>
      </c>
      <c r="L139" s="678" t="s">
        <v>944</v>
      </c>
      <c r="M139" s="896"/>
    </row>
    <row r="140" spans="1:13" ht="31.5" customHeight="1" x14ac:dyDescent="0.25">
      <c r="A140" s="1243" t="s">
        <v>176</v>
      </c>
      <c r="B140" s="1243" t="s">
        <v>180</v>
      </c>
      <c r="C140" s="1243" t="s">
        <v>179</v>
      </c>
      <c r="D140" s="933" t="s">
        <v>334</v>
      </c>
      <c r="E140" s="333" t="s">
        <v>2</v>
      </c>
      <c r="F140" s="315">
        <v>355</v>
      </c>
      <c r="G140" s="471">
        <v>0</v>
      </c>
      <c r="H140" s="592">
        <v>0</v>
      </c>
      <c r="I140" s="933" t="s">
        <v>224</v>
      </c>
      <c r="J140" s="932">
        <v>1</v>
      </c>
      <c r="K140" s="932">
        <v>1</v>
      </c>
      <c r="L140" s="933" t="s">
        <v>950</v>
      </c>
      <c r="M140" s="896"/>
    </row>
    <row r="141" spans="1:13" ht="21.75" customHeight="1" x14ac:dyDescent="0.25">
      <c r="A141" s="1243"/>
      <c r="B141" s="1243"/>
      <c r="C141" s="1243"/>
      <c r="D141" s="933"/>
      <c r="E141" s="333" t="s">
        <v>12</v>
      </c>
      <c r="F141" s="315">
        <v>0</v>
      </c>
      <c r="G141" s="471">
        <v>62.3</v>
      </c>
      <c r="H141" s="592">
        <v>28.5</v>
      </c>
      <c r="I141" s="933"/>
      <c r="J141" s="932"/>
      <c r="K141" s="932"/>
      <c r="L141" s="933"/>
      <c r="M141" s="896"/>
    </row>
    <row r="142" spans="1:13" ht="21.75" customHeight="1" x14ac:dyDescent="0.25">
      <c r="A142" s="1243"/>
      <c r="B142" s="1243"/>
      <c r="C142" s="1243"/>
      <c r="D142" s="933"/>
      <c r="E142" s="333" t="s">
        <v>4</v>
      </c>
      <c r="F142" s="315">
        <v>0</v>
      </c>
      <c r="G142" s="471">
        <v>165.3</v>
      </c>
      <c r="H142" s="592">
        <v>0.3</v>
      </c>
      <c r="I142" s="933"/>
      <c r="J142" s="932"/>
      <c r="K142" s="932"/>
      <c r="L142" s="933"/>
      <c r="M142" s="896"/>
    </row>
    <row r="143" spans="1:13" ht="21.75" customHeight="1" x14ac:dyDescent="0.25">
      <c r="A143" s="1243"/>
      <c r="B143" s="1243"/>
      <c r="C143" s="1243"/>
      <c r="D143" s="933"/>
      <c r="E143" s="333" t="s">
        <v>5</v>
      </c>
      <c r="F143" s="325">
        <v>0</v>
      </c>
      <c r="G143" s="469">
        <v>16.399999999999999</v>
      </c>
      <c r="H143" s="593">
        <v>0</v>
      </c>
      <c r="I143" s="933"/>
      <c r="J143" s="932"/>
      <c r="K143" s="932"/>
      <c r="L143" s="933"/>
      <c r="M143" s="896"/>
    </row>
    <row r="144" spans="1:13" ht="19.5" customHeight="1" x14ac:dyDescent="0.25">
      <c r="A144" s="1240" t="s">
        <v>176</v>
      </c>
      <c r="B144" s="1240" t="s">
        <v>180</v>
      </c>
      <c r="C144" s="1243" t="s">
        <v>180</v>
      </c>
      <c r="D144" s="933" t="s">
        <v>333</v>
      </c>
      <c r="E144" s="333" t="s">
        <v>2</v>
      </c>
      <c r="F144" s="315">
        <v>100</v>
      </c>
      <c r="G144" s="471">
        <v>121.3</v>
      </c>
      <c r="H144" s="592">
        <v>120.2</v>
      </c>
      <c r="I144" s="933" t="s">
        <v>224</v>
      </c>
      <c r="J144" s="949">
        <v>1</v>
      </c>
      <c r="K144" s="949">
        <v>1</v>
      </c>
      <c r="L144" s="933" t="s">
        <v>951</v>
      </c>
      <c r="M144" s="896"/>
    </row>
    <row r="145" spans="1:13" ht="19.5" customHeight="1" x14ac:dyDescent="0.25">
      <c r="A145" s="1264"/>
      <c r="B145" s="1264"/>
      <c r="C145" s="1243"/>
      <c r="D145" s="933"/>
      <c r="E145" s="333" t="s">
        <v>12</v>
      </c>
      <c r="F145" s="315">
        <v>0</v>
      </c>
      <c r="G145" s="471">
        <v>126.5</v>
      </c>
      <c r="H145" s="592">
        <v>117.8</v>
      </c>
      <c r="I145" s="933"/>
      <c r="J145" s="950"/>
      <c r="K145" s="950"/>
      <c r="L145" s="933"/>
      <c r="M145" s="896"/>
    </row>
    <row r="146" spans="1:13" ht="19.5" customHeight="1" x14ac:dyDescent="0.25">
      <c r="A146" s="1264"/>
      <c r="B146" s="1264"/>
      <c r="C146" s="1243"/>
      <c r="D146" s="933"/>
      <c r="E146" s="333" t="s">
        <v>4</v>
      </c>
      <c r="F146" s="315">
        <v>861</v>
      </c>
      <c r="G146" s="471">
        <v>1035.7</v>
      </c>
      <c r="H146" s="592">
        <v>529.6</v>
      </c>
      <c r="I146" s="933"/>
      <c r="J146" s="950"/>
      <c r="K146" s="950"/>
      <c r="L146" s="933"/>
      <c r="M146" s="896"/>
    </row>
    <row r="147" spans="1:13" ht="19.5" customHeight="1" x14ac:dyDescent="0.25">
      <c r="A147" s="1241"/>
      <c r="B147" s="1241"/>
      <c r="C147" s="1243"/>
      <c r="D147" s="933"/>
      <c r="E147" s="333" t="s">
        <v>5</v>
      </c>
      <c r="F147" s="325">
        <v>0</v>
      </c>
      <c r="G147" s="469">
        <v>88.1</v>
      </c>
      <c r="H147" s="593">
        <v>60.4</v>
      </c>
      <c r="I147" s="933"/>
      <c r="J147" s="955"/>
      <c r="K147" s="955"/>
      <c r="L147" s="933"/>
      <c r="M147" s="896"/>
    </row>
    <row r="148" spans="1:13" ht="96" customHeight="1" x14ac:dyDescent="0.25">
      <c r="A148" s="346" t="s">
        <v>176</v>
      </c>
      <c r="B148" s="346" t="s">
        <v>180</v>
      </c>
      <c r="C148" s="608" t="s">
        <v>182</v>
      </c>
      <c r="D148" s="333" t="s">
        <v>21</v>
      </c>
      <c r="E148" s="333" t="s">
        <v>2</v>
      </c>
      <c r="F148" s="325">
        <v>3</v>
      </c>
      <c r="G148" s="469">
        <v>3</v>
      </c>
      <c r="H148" s="325">
        <v>0</v>
      </c>
      <c r="I148" s="333" t="s">
        <v>62</v>
      </c>
      <c r="J148" s="660">
        <v>53</v>
      </c>
      <c r="K148" s="665">
        <v>76</v>
      </c>
      <c r="L148" s="595" t="s">
        <v>945</v>
      </c>
      <c r="M148" s="896"/>
    </row>
    <row r="149" spans="1:13" ht="41.25" customHeight="1" x14ac:dyDescent="0.25">
      <c r="A149" s="346" t="s">
        <v>176</v>
      </c>
      <c r="B149" s="346" t="s">
        <v>180</v>
      </c>
      <c r="C149" s="608" t="s">
        <v>183</v>
      </c>
      <c r="D149" s="333" t="s">
        <v>364</v>
      </c>
      <c r="E149" s="333" t="s">
        <v>2</v>
      </c>
      <c r="F149" s="325">
        <v>200</v>
      </c>
      <c r="G149" s="469">
        <v>200</v>
      </c>
      <c r="H149" s="325">
        <v>52.9</v>
      </c>
      <c r="I149" s="335" t="s">
        <v>707</v>
      </c>
      <c r="J149" s="660">
        <v>6</v>
      </c>
      <c r="K149" s="665">
        <v>13</v>
      </c>
      <c r="L149" s="595" t="s">
        <v>1214</v>
      </c>
      <c r="M149" s="896"/>
    </row>
    <row r="150" spans="1:13" ht="17.25" customHeight="1" x14ac:dyDescent="0.25">
      <c r="A150" s="91"/>
      <c r="B150" s="91"/>
      <c r="C150" s="652"/>
      <c r="D150" s="97" t="s">
        <v>56</v>
      </c>
      <c r="E150" s="98"/>
      <c r="F150" s="221">
        <f>SUM(F139:F149)</f>
        <v>1569</v>
      </c>
      <c r="G150" s="221">
        <f>SUM(G139:G149)</f>
        <v>1848.6</v>
      </c>
      <c r="H150" s="221">
        <f>SUM(H139:H149)</f>
        <v>935</v>
      </c>
      <c r="I150" s="897"/>
      <c r="J150" s="697"/>
      <c r="K150" s="697"/>
      <c r="L150" s="95"/>
    </row>
    <row r="151" spans="1:13" ht="14.25" hidden="1" customHeight="1" x14ac:dyDescent="0.25">
      <c r="A151" s="58"/>
      <c r="B151" s="59"/>
      <c r="C151" s="604"/>
      <c r="D151" s="53"/>
      <c r="E151" s="36" t="s">
        <v>40</v>
      </c>
      <c r="F151" s="80">
        <f>+F149+F148+F144+F140+F139</f>
        <v>708</v>
      </c>
      <c r="G151" s="80">
        <f>+G149+G148+G144+G140+G139</f>
        <v>354.3</v>
      </c>
      <c r="H151" s="80">
        <f>+H149+H148+H144+H140+H139</f>
        <v>198.4</v>
      </c>
      <c r="I151" s="897"/>
      <c r="J151" s="697"/>
      <c r="K151" s="697"/>
      <c r="L151" s="232"/>
    </row>
    <row r="152" spans="1:13" hidden="1" x14ac:dyDescent="0.25">
      <c r="A152" s="58"/>
      <c r="B152" s="59"/>
      <c r="C152" s="604"/>
      <c r="D152" s="53"/>
      <c r="E152" s="36" t="s">
        <v>41</v>
      </c>
      <c r="F152" s="80">
        <f t="shared" ref="F152:H153" si="4">+F146+F142</f>
        <v>861</v>
      </c>
      <c r="G152" s="80">
        <f>+G146+G142</f>
        <v>1201</v>
      </c>
      <c r="H152" s="80">
        <f t="shared" si="4"/>
        <v>529.9</v>
      </c>
      <c r="I152" s="897"/>
      <c r="J152" s="698"/>
      <c r="K152" s="698"/>
      <c r="L152" s="233"/>
    </row>
    <row r="153" spans="1:13" hidden="1" x14ac:dyDescent="0.25">
      <c r="A153" s="58"/>
      <c r="B153" s="59"/>
      <c r="C153" s="604"/>
      <c r="D153" s="53"/>
      <c r="E153" s="36" t="s">
        <v>198</v>
      </c>
      <c r="F153" s="80">
        <f t="shared" si="4"/>
        <v>0</v>
      </c>
      <c r="G153" s="80">
        <f>+G147+G143</f>
        <v>104.5</v>
      </c>
      <c r="H153" s="80">
        <f t="shared" si="4"/>
        <v>60.4</v>
      </c>
      <c r="I153" s="897"/>
      <c r="J153" s="698"/>
      <c r="K153" s="698"/>
      <c r="L153" s="233"/>
    </row>
    <row r="154" spans="1:13" hidden="1" x14ac:dyDescent="0.25">
      <c r="A154" s="58"/>
      <c r="B154" s="59"/>
      <c r="C154" s="604"/>
      <c r="D154" s="53"/>
      <c r="E154" s="36" t="s">
        <v>689</v>
      </c>
      <c r="F154" s="80">
        <f>+F145+F141</f>
        <v>0</v>
      </c>
      <c r="G154" s="80">
        <f>+G145+G141</f>
        <v>188.8</v>
      </c>
      <c r="H154" s="80">
        <f>+H145+H141</f>
        <v>146.30000000000001</v>
      </c>
      <c r="I154" s="897"/>
      <c r="J154" s="698"/>
      <c r="K154" s="698"/>
      <c r="L154" s="233"/>
    </row>
    <row r="155" spans="1:13" hidden="1" x14ac:dyDescent="0.25">
      <c r="A155" s="58"/>
      <c r="B155" s="59"/>
      <c r="C155" s="604"/>
      <c r="D155" s="53"/>
      <c r="E155" s="36" t="s">
        <v>42</v>
      </c>
      <c r="F155" s="80"/>
      <c r="G155" s="80"/>
      <c r="H155" s="80"/>
      <c r="I155" s="897"/>
      <c r="J155" s="698"/>
      <c r="K155" s="698"/>
      <c r="L155" s="233"/>
    </row>
    <row r="156" spans="1:13" ht="21" customHeight="1" x14ac:dyDescent="0.25">
      <c r="A156" s="58"/>
      <c r="B156" s="59"/>
      <c r="C156" s="604"/>
      <c r="D156" s="65" t="s">
        <v>189</v>
      </c>
      <c r="E156" s="60"/>
      <c r="F156" s="133">
        <f>+F150+F131+F89+F74+F17</f>
        <v>13515.1</v>
      </c>
      <c r="G156" s="133">
        <f>+G150+G131+G89+G74+G17</f>
        <v>12461.5</v>
      </c>
      <c r="H156" s="133">
        <f>+H150+H131+H89+H74+H17</f>
        <v>11088.699999999999</v>
      </c>
      <c r="I156" s="897"/>
      <c r="J156" s="699"/>
      <c r="K156" s="699"/>
      <c r="L156" s="234"/>
    </row>
    <row r="157" spans="1:13" ht="21.75" customHeight="1" x14ac:dyDescent="0.25">
      <c r="A157" s="1270" t="s">
        <v>170</v>
      </c>
      <c r="B157" s="1270"/>
      <c r="C157" s="1270"/>
      <c r="D157" s="1270"/>
      <c r="E157" s="1270"/>
      <c r="F157" s="458">
        <f>+F156</f>
        <v>13515.1</v>
      </c>
      <c r="G157" s="458">
        <f>+G156</f>
        <v>12461.5</v>
      </c>
      <c r="H157" s="458">
        <f>+H156</f>
        <v>11088.699999999999</v>
      </c>
      <c r="I157" s="897"/>
      <c r="J157" s="700"/>
      <c r="K157" s="700"/>
      <c r="L157" s="227"/>
    </row>
    <row r="158" spans="1:13" x14ac:dyDescent="0.25">
      <c r="A158" s="1275" t="s">
        <v>191</v>
      </c>
      <c r="B158" s="1276"/>
      <c r="C158" s="1276"/>
      <c r="D158" s="1276"/>
      <c r="E158" s="1277"/>
      <c r="F158" s="920">
        <f>+F157-F159-F166</f>
        <v>0</v>
      </c>
      <c r="G158" s="920">
        <f>+G157-G159-G166</f>
        <v>0</v>
      </c>
      <c r="H158" s="920">
        <f>+H157-H159-H166</f>
        <v>0</v>
      </c>
      <c r="I158" s="897"/>
      <c r="J158" s="700"/>
      <c r="K158" s="700"/>
      <c r="L158" s="227"/>
    </row>
    <row r="159" spans="1:13" ht="15.75" customHeight="1" x14ac:dyDescent="0.25">
      <c r="A159" s="1272" t="s">
        <v>17</v>
      </c>
      <c r="B159" s="1273"/>
      <c r="C159" s="1273"/>
      <c r="D159" s="1273"/>
      <c r="E159" s="1274"/>
      <c r="F159" s="89">
        <f>SUM(F160:F165)</f>
        <v>6244.8</v>
      </c>
      <c r="G159" s="89">
        <f>SUM(G160:G165)</f>
        <v>5282.2</v>
      </c>
      <c r="H159" s="89">
        <f>SUM(H160:H165)</f>
        <v>4916.7</v>
      </c>
      <c r="I159" s="897"/>
      <c r="J159" s="700"/>
      <c r="K159" s="700"/>
      <c r="L159" s="227"/>
    </row>
    <row r="160" spans="1:13" x14ac:dyDescent="0.25">
      <c r="A160" s="1251" t="s">
        <v>127</v>
      </c>
      <c r="B160" s="1252"/>
      <c r="C160" s="1252"/>
      <c r="D160" s="1252"/>
      <c r="E160" s="1253"/>
      <c r="F160" s="178">
        <f>+F151+F132+F90+F75+F18</f>
        <v>3364.8</v>
      </c>
      <c r="G160" s="178">
        <f>+G151+G132+G90+G75+G18</f>
        <v>2170.5</v>
      </c>
      <c r="H160" s="178">
        <f>+H151+H132+H90+H75+H18</f>
        <v>1844.6</v>
      </c>
      <c r="I160" s="897"/>
      <c r="J160" s="700"/>
      <c r="K160" s="700"/>
      <c r="L160" s="227"/>
    </row>
    <row r="161" spans="1:13" ht="15" customHeight="1" x14ac:dyDescent="0.25">
      <c r="A161" s="1251" t="s">
        <v>209</v>
      </c>
      <c r="B161" s="1252"/>
      <c r="C161" s="1252"/>
      <c r="D161" s="1252"/>
      <c r="E161" s="1253"/>
      <c r="F161" s="179"/>
      <c r="G161" s="179"/>
      <c r="H161" s="179"/>
      <c r="I161" s="897"/>
      <c r="J161" s="700"/>
      <c r="K161" s="700"/>
      <c r="L161" s="227"/>
    </row>
    <row r="162" spans="1:13" x14ac:dyDescent="0.25">
      <c r="A162" s="1251" t="s">
        <v>128</v>
      </c>
      <c r="B162" s="1252"/>
      <c r="C162" s="1252"/>
      <c r="D162" s="1252"/>
      <c r="E162" s="1253"/>
      <c r="F162" s="179"/>
      <c r="G162" s="179"/>
      <c r="H162" s="179"/>
      <c r="I162" s="897"/>
      <c r="J162" s="700"/>
      <c r="K162" s="700"/>
      <c r="L162" s="227"/>
    </row>
    <row r="163" spans="1:13" x14ac:dyDescent="0.25">
      <c r="A163" s="1251" t="s">
        <v>129</v>
      </c>
      <c r="B163" s="1252"/>
      <c r="C163" s="1252"/>
      <c r="D163" s="1252"/>
      <c r="E163" s="1253"/>
      <c r="F163" s="179"/>
      <c r="G163" s="179"/>
      <c r="H163" s="179"/>
      <c r="I163" s="897"/>
      <c r="J163" s="700"/>
      <c r="K163" s="700"/>
      <c r="L163" s="227"/>
    </row>
    <row r="164" spans="1:13" x14ac:dyDescent="0.25">
      <c r="A164" s="1251" t="s">
        <v>132</v>
      </c>
      <c r="B164" s="1252"/>
      <c r="C164" s="1252"/>
      <c r="D164" s="1252"/>
      <c r="E164" s="1253"/>
      <c r="F164" s="179">
        <f>+F154+F78+F136</f>
        <v>0</v>
      </c>
      <c r="G164" s="179">
        <f>+G154+G78+G136</f>
        <v>820</v>
      </c>
      <c r="H164" s="179">
        <f>+H154+H78+H136</f>
        <v>777.5</v>
      </c>
      <c r="I164" s="897"/>
      <c r="J164" s="700"/>
      <c r="K164" s="700"/>
      <c r="L164" s="227"/>
    </row>
    <row r="165" spans="1:13" ht="15.75" customHeight="1" x14ac:dyDescent="0.25">
      <c r="A165" s="1251" t="s">
        <v>133</v>
      </c>
      <c r="B165" s="1252"/>
      <c r="C165" s="1252"/>
      <c r="D165" s="1252"/>
      <c r="E165" s="1253"/>
      <c r="F165" s="179">
        <f>+F133</f>
        <v>2880</v>
      </c>
      <c r="G165" s="179">
        <f>+G133</f>
        <v>2291.6999999999998</v>
      </c>
      <c r="H165" s="179">
        <f>+H133</f>
        <v>2294.6</v>
      </c>
      <c r="I165" s="897"/>
      <c r="J165" s="700"/>
      <c r="K165" s="700"/>
      <c r="L165" s="227"/>
    </row>
    <row r="166" spans="1:13" ht="13.8" x14ac:dyDescent="0.25">
      <c r="A166" s="1254" t="s">
        <v>16</v>
      </c>
      <c r="B166" s="1255"/>
      <c r="C166" s="1255"/>
      <c r="D166" s="1255"/>
      <c r="E166" s="1256"/>
      <c r="F166" s="89">
        <f>SUM(F167:F170)</f>
        <v>7270.3</v>
      </c>
      <c r="G166" s="89">
        <f>SUM(G167:G170)</f>
        <v>7179.3</v>
      </c>
      <c r="H166" s="89">
        <f>SUM(H167:H170)</f>
        <v>6172</v>
      </c>
      <c r="I166" s="897"/>
      <c r="J166" s="700"/>
      <c r="K166" s="700"/>
      <c r="L166" s="227"/>
    </row>
    <row r="167" spans="1:13" x14ac:dyDescent="0.25">
      <c r="A167" s="1251" t="s">
        <v>130</v>
      </c>
      <c r="B167" s="1252"/>
      <c r="C167" s="1252"/>
      <c r="D167" s="1252"/>
      <c r="E167" s="1253"/>
      <c r="F167" s="179">
        <f>+F152+F134+F91+F76</f>
        <v>4439.6000000000004</v>
      </c>
      <c r="G167" s="179">
        <f>+G152+G134+G91+G76</f>
        <v>4632.1000000000004</v>
      </c>
      <c r="H167" s="179">
        <f>+H152+H134+H91+H76</f>
        <v>3727.7</v>
      </c>
      <c r="I167" s="897"/>
      <c r="J167" s="700"/>
      <c r="K167" s="700"/>
      <c r="L167" s="227"/>
    </row>
    <row r="168" spans="1:13" x14ac:dyDescent="0.25">
      <c r="A168" s="1251" t="s">
        <v>131</v>
      </c>
      <c r="B168" s="1252"/>
      <c r="C168" s="1252"/>
      <c r="D168" s="1252"/>
      <c r="E168" s="1253"/>
      <c r="F168" s="179">
        <f>+F153+F135+F92+F80</f>
        <v>927.9</v>
      </c>
      <c r="G168" s="179">
        <f>+G153+G135+G92+G80</f>
        <v>121.9</v>
      </c>
      <c r="H168" s="179">
        <f>+H153+H135+H92+H80</f>
        <v>76.3</v>
      </c>
      <c r="I168" s="897"/>
      <c r="J168" s="700"/>
      <c r="K168" s="700"/>
      <c r="L168" s="227"/>
    </row>
    <row r="169" spans="1:13" ht="13.5" customHeight="1" x14ac:dyDescent="0.25">
      <c r="A169" s="1251" t="s">
        <v>134</v>
      </c>
      <c r="B169" s="1252"/>
      <c r="C169" s="1252"/>
      <c r="D169" s="1252"/>
      <c r="E169" s="1253"/>
      <c r="F169" s="179">
        <f>+F155+F137+F93+F77</f>
        <v>1902.8</v>
      </c>
      <c r="G169" s="179">
        <f>+G155+G137+G93+G77</f>
        <v>2425.3000000000002</v>
      </c>
      <c r="H169" s="179">
        <f>+H155+H137+H93+H77</f>
        <v>2368</v>
      </c>
      <c r="I169" s="897"/>
      <c r="J169" s="700"/>
      <c r="K169" s="700"/>
      <c r="L169" s="227"/>
    </row>
    <row r="170" spans="1:13" x14ac:dyDescent="0.25">
      <c r="A170" s="1251" t="s">
        <v>135</v>
      </c>
      <c r="B170" s="1252"/>
      <c r="C170" s="1252"/>
      <c r="D170" s="1252"/>
      <c r="E170" s="1253"/>
      <c r="F170" s="75"/>
      <c r="G170" s="75"/>
      <c r="H170" s="75"/>
      <c r="I170" s="897"/>
      <c r="J170" s="701"/>
      <c r="K170" s="701"/>
      <c r="L170" s="42"/>
    </row>
    <row r="171" spans="1:13" s="132" customFormat="1" ht="15.75" customHeight="1" x14ac:dyDescent="0.25">
      <c r="A171" s="1026" t="s">
        <v>816</v>
      </c>
      <c r="B171" s="1026"/>
      <c r="C171" s="1026"/>
      <c r="D171" s="1026"/>
      <c r="E171" s="1026"/>
      <c r="F171" s="1026"/>
      <c r="G171" s="1026"/>
      <c r="H171" s="1026"/>
      <c r="I171" s="365"/>
      <c r="J171" s="577"/>
      <c r="K171" s="578"/>
      <c r="L171" s="546"/>
      <c r="M171" s="894"/>
    </row>
    <row r="172" spans="1:13" s="132" customFormat="1" ht="20.25" customHeight="1" x14ac:dyDescent="0.25">
      <c r="A172" s="941" t="s">
        <v>869</v>
      </c>
      <c r="B172" s="941"/>
      <c r="C172" s="941"/>
      <c r="D172" s="941"/>
      <c r="E172" s="941"/>
      <c r="F172" s="941"/>
      <c r="G172" s="941"/>
      <c r="H172" s="941"/>
      <c r="J172" s="579"/>
      <c r="K172" s="578"/>
      <c r="L172" s="546"/>
      <c r="M172" s="894"/>
    </row>
  </sheetData>
  <autoFilter ref="A7:L172"/>
  <mergeCells count="213">
    <mergeCell ref="A171:H171"/>
    <mergeCell ref="D51:D52"/>
    <mergeCell ref="C51:C52"/>
    <mergeCell ref="B51:B52"/>
    <mergeCell ref="A51:A52"/>
    <mergeCell ref="J51:J52"/>
    <mergeCell ref="J106:J108"/>
    <mergeCell ref="L83:L84"/>
    <mergeCell ref="D47:D48"/>
    <mergeCell ref="C47:C48"/>
    <mergeCell ref="D119:D120"/>
    <mergeCell ref="J97:J102"/>
    <mergeCell ref="J57:J58"/>
    <mergeCell ref="K57:K58"/>
    <mergeCell ref="D144:D147"/>
    <mergeCell ref="A125:A127"/>
    <mergeCell ref="B125:B127"/>
    <mergeCell ref="C128:C130"/>
    <mergeCell ref="A109:A111"/>
    <mergeCell ref="A138:I138"/>
    <mergeCell ref="D109:D111"/>
    <mergeCell ref="C125:C127"/>
    <mergeCell ref="L125:L127"/>
    <mergeCell ref="I51:I52"/>
    <mergeCell ref="L97:L102"/>
    <mergeCell ref="K112:K113"/>
    <mergeCell ref="J112:J113"/>
    <mergeCell ref="L109:L111"/>
    <mergeCell ref="K109:K111"/>
    <mergeCell ref="K119:K120"/>
    <mergeCell ref="K43:K44"/>
    <mergeCell ref="L47:L48"/>
    <mergeCell ref="L122:L124"/>
    <mergeCell ref="L51:L52"/>
    <mergeCell ref="K51:K52"/>
    <mergeCell ref="L144:L147"/>
    <mergeCell ref="L140:L143"/>
    <mergeCell ref="L119:L120"/>
    <mergeCell ref="I119:I120"/>
    <mergeCell ref="I112:I113"/>
    <mergeCell ref="K144:K147"/>
    <mergeCell ref="J140:J143"/>
    <mergeCell ref="J119:J120"/>
    <mergeCell ref="I140:I143"/>
    <mergeCell ref="L112:L113"/>
    <mergeCell ref="K140:K143"/>
    <mergeCell ref="L128:L130"/>
    <mergeCell ref="L31:L33"/>
    <mergeCell ref="J28:J30"/>
    <mergeCell ref="L43:L44"/>
    <mergeCell ref="A106:A108"/>
    <mergeCell ref="B85:B87"/>
    <mergeCell ref="L28:L30"/>
    <mergeCell ref="L36:L37"/>
    <mergeCell ref="C74:E74"/>
    <mergeCell ref="A34:A35"/>
    <mergeCell ref="B47:B48"/>
    <mergeCell ref="A47:A48"/>
    <mergeCell ref="J36:J37"/>
    <mergeCell ref="J83:J84"/>
    <mergeCell ref="K97:K102"/>
    <mergeCell ref="K36:K37"/>
    <mergeCell ref="K28:K30"/>
    <mergeCell ref="K31:K33"/>
    <mergeCell ref="J34:J35"/>
    <mergeCell ref="I47:I48"/>
    <mergeCell ref="J47:J48"/>
    <mergeCell ref="K47:K48"/>
    <mergeCell ref="K34:K35"/>
    <mergeCell ref="L34:L35"/>
    <mergeCell ref="L57:L58"/>
    <mergeCell ref="A8:I8"/>
    <mergeCell ref="B22:B24"/>
    <mergeCell ref="C25:C27"/>
    <mergeCell ref="I5:I7"/>
    <mergeCell ref="I4:L4"/>
    <mergeCell ref="L5:L7"/>
    <mergeCell ref="K5:K7"/>
    <mergeCell ref="A10:I10"/>
    <mergeCell ref="A20:I20"/>
    <mergeCell ref="D4:D7"/>
    <mergeCell ref="A4:A7"/>
    <mergeCell ref="A25:A27"/>
    <mergeCell ref="L22:L24"/>
    <mergeCell ref="L25:L27"/>
    <mergeCell ref="K22:K24"/>
    <mergeCell ref="K25:K27"/>
    <mergeCell ref="J22:J24"/>
    <mergeCell ref="J25:J27"/>
    <mergeCell ref="I25:I27"/>
    <mergeCell ref="A163:E163"/>
    <mergeCell ref="A162:E162"/>
    <mergeCell ref="A157:E157"/>
    <mergeCell ref="B109:B111"/>
    <mergeCell ref="A159:E159"/>
    <mergeCell ref="A158:E158"/>
    <mergeCell ref="D122:D124"/>
    <mergeCell ref="A119:A120"/>
    <mergeCell ref="C122:C124"/>
    <mergeCell ref="A144:A147"/>
    <mergeCell ref="B128:B130"/>
    <mergeCell ref="A128:A130"/>
    <mergeCell ref="A122:A124"/>
    <mergeCell ref="B140:B143"/>
    <mergeCell ref="D125:D127"/>
    <mergeCell ref="A112:A113"/>
    <mergeCell ref="B122:B124"/>
    <mergeCell ref="B119:B120"/>
    <mergeCell ref="C106:C108"/>
    <mergeCell ref="A36:A37"/>
    <mergeCell ref="A140:A143"/>
    <mergeCell ref="A85:A87"/>
    <mergeCell ref="A97:A102"/>
    <mergeCell ref="B97:B102"/>
    <mergeCell ref="A43:A44"/>
    <mergeCell ref="C43:C44"/>
    <mergeCell ref="B43:B44"/>
    <mergeCell ref="B106:B108"/>
    <mergeCell ref="A169:E169"/>
    <mergeCell ref="I106:I108"/>
    <mergeCell ref="C34:C35"/>
    <mergeCell ref="D25:D27"/>
    <mergeCell ref="J5:J7"/>
    <mergeCell ref="H4:H7"/>
    <mergeCell ref="C17:E17"/>
    <mergeCell ref="F4:F7"/>
    <mergeCell ref="D34:D35"/>
    <mergeCell ref="A164:E164"/>
    <mergeCell ref="J144:J147"/>
    <mergeCell ref="A160:E160"/>
    <mergeCell ref="A161:E161"/>
    <mergeCell ref="I97:I102"/>
    <mergeCell ref="I109:I111"/>
    <mergeCell ref="D106:D108"/>
    <mergeCell ref="B144:B147"/>
    <mergeCell ref="C144:C147"/>
    <mergeCell ref="I144:I147"/>
    <mergeCell ref="J43:J44"/>
    <mergeCell ref="A165:E165"/>
    <mergeCell ref="B36:B37"/>
    <mergeCell ref="C140:C143"/>
    <mergeCell ref="C85:C87"/>
    <mergeCell ref="I28:I30"/>
    <mergeCell ref="I34:I35"/>
    <mergeCell ref="I36:I37"/>
    <mergeCell ref="I43:I44"/>
    <mergeCell ref="D83:D84"/>
    <mergeCell ref="D97:D102"/>
    <mergeCell ref="A94:I94"/>
    <mergeCell ref="C97:C102"/>
    <mergeCell ref="D57:D58"/>
    <mergeCell ref="C57:C58"/>
    <mergeCell ref="I31:I33"/>
    <mergeCell ref="D43:D44"/>
    <mergeCell ref="D36:D37"/>
    <mergeCell ref="D31:D33"/>
    <mergeCell ref="B34:B35"/>
    <mergeCell ref="B28:B30"/>
    <mergeCell ref="A28:A30"/>
    <mergeCell ref="C28:C30"/>
    <mergeCell ref="D28:D30"/>
    <mergeCell ref="C31:C33"/>
    <mergeCell ref="B31:B33"/>
    <mergeCell ref="A31:A33"/>
    <mergeCell ref="C36:C37"/>
    <mergeCell ref="J1:L1"/>
    <mergeCell ref="J3:L3"/>
    <mergeCell ref="A2:L2"/>
    <mergeCell ref="I85:I87"/>
    <mergeCell ref="J85:J87"/>
    <mergeCell ref="J31:J33"/>
    <mergeCell ref="A67:A68"/>
    <mergeCell ref="A57:A58"/>
    <mergeCell ref="B83:B84"/>
    <mergeCell ref="B67:B68"/>
    <mergeCell ref="I67:I68"/>
    <mergeCell ref="K67:K68"/>
    <mergeCell ref="I57:I58"/>
    <mergeCell ref="B57:B58"/>
    <mergeCell ref="B4:B7"/>
    <mergeCell ref="A9:I9"/>
    <mergeCell ref="I22:I24"/>
    <mergeCell ref="A22:A24"/>
    <mergeCell ref="D22:D24"/>
    <mergeCell ref="E4:E7"/>
    <mergeCell ref="C22:C24"/>
    <mergeCell ref="G4:G7"/>
    <mergeCell ref="B25:B27"/>
    <mergeCell ref="C4:C7"/>
    <mergeCell ref="A172:H172"/>
    <mergeCell ref="C109:C111"/>
    <mergeCell ref="L106:L108"/>
    <mergeCell ref="K83:K84"/>
    <mergeCell ref="L67:L68"/>
    <mergeCell ref="J67:J68"/>
    <mergeCell ref="D67:D68"/>
    <mergeCell ref="C67:C68"/>
    <mergeCell ref="I83:I84"/>
    <mergeCell ref="A81:I81"/>
    <mergeCell ref="C83:C84"/>
    <mergeCell ref="A83:A84"/>
    <mergeCell ref="C119:C120"/>
    <mergeCell ref="D85:D87"/>
    <mergeCell ref="D128:D130"/>
    <mergeCell ref="D140:D143"/>
    <mergeCell ref="J109:J111"/>
    <mergeCell ref="D112:D113"/>
    <mergeCell ref="C112:C113"/>
    <mergeCell ref="B112:B113"/>
    <mergeCell ref="A170:E170"/>
    <mergeCell ref="A168:E168"/>
    <mergeCell ref="A167:E167"/>
    <mergeCell ref="A166:E166"/>
  </mergeCells>
  <phoneticPr fontId="18" type="noConversion"/>
  <pageMargins left="0.19685039370078741" right="0.19685039370078741" top="0.51181102362204722" bottom="0.19685039370078741" header="0" footer="0"/>
  <pageSetup paperSize="9" scale="7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173"/>
  <sheetViews>
    <sheetView zoomScale="85" zoomScaleNormal="85" workbookViewId="0">
      <pane ySplit="7" topLeftCell="A8" activePane="bottomLeft" state="frozen"/>
      <selection activeCell="A38" sqref="A38:J38"/>
      <selection pane="bottomLeft" activeCell="L10" sqref="L10"/>
    </sheetView>
  </sheetViews>
  <sheetFormatPr defaultColWidth="9.109375" defaultRowHeight="13.2" x14ac:dyDescent="0.25"/>
  <cols>
    <col min="1" max="1" width="3.109375" style="237" customWidth="1"/>
    <col min="2" max="2" width="3.5546875" style="237" customWidth="1"/>
    <col min="3" max="3" width="4" style="237" customWidth="1"/>
    <col min="4" max="4" width="39.109375" style="238" customWidth="1"/>
    <col min="5" max="5" width="7" style="238" customWidth="1"/>
    <col min="6" max="6" width="12.33203125" style="238" customWidth="1"/>
    <col min="7" max="7" width="13.5546875" style="5" customWidth="1"/>
    <col min="8" max="8" width="12.88671875" style="238" customWidth="1"/>
    <col min="9" max="9" width="33.5546875" style="153" customWidth="1"/>
    <col min="10" max="10" width="6.88671875" style="237" customWidth="1"/>
    <col min="11" max="11" width="5.6640625" style="237" customWidth="1"/>
    <col min="12" max="12" width="43" style="231" customWidth="1"/>
    <col min="13" max="16384" width="9.109375" style="238"/>
  </cols>
  <sheetData>
    <row r="1" spans="1:13" ht="22.5" customHeight="1" x14ac:dyDescent="0.25">
      <c r="J1" s="1303" t="s">
        <v>715</v>
      </c>
      <c r="K1" s="1303"/>
      <c r="L1" s="1303"/>
    </row>
    <row r="2" spans="1:13" ht="18" customHeight="1" x14ac:dyDescent="0.25">
      <c r="A2" s="1116" t="s">
        <v>878</v>
      </c>
      <c r="B2" s="1116"/>
      <c r="C2" s="1116"/>
      <c r="D2" s="1116"/>
      <c r="E2" s="1116"/>
      <c r="F2" s="1116"/>
      <c r="G2" s="1116"/>
      <c r="H2" s="1116"/>
      <c r="I2" s="1116"/>
      <c r="J2" s="1116"/>
      <c r="K2" s="1116"/>
      <c r="L2" s="1116"/>
    </row>
    <row r="3" spans="1:13" ht="17.25" customHeight="1" x14ac:dyDescent="0.25">
      <c r="A3" s="240"/>
      <c r="B3" s="240"/>
      <c r="C3" s="240"/>
      <c r="D3" s="241"/>
      <c r="E3" s="242"/>
      <c r="F3" s="242"/>
      <c r="G3" s="492"/>
      <c r="H3" s="242"/>
      <c r="I3" s="239"/>
      <c r="J3" s="1115" t="s">
        <v>282</v>
      </c>
      <c r="K3" s="1115"/>
      <c r="L3" s="1115"/>
    </row>
    <row r="4" spans="1:13" ht="15" customHeight="1" x14ac:dyDescent="0.25">
      <c r="A4" s="957" t="s">
        <v>162</v>
      </c>
      <c r="B4" s="957" t="s">
        <v>163</v>
      </c>
      <c r="C4" s="957" t="s">
        <v>164</v>
      </c>
      <c r="D4" s="961" t="s">
        <v>165</v>
      </c>
      <c r="E4" s="957" t="s">
        <v>161</v>
      </c>
      <c r="F4" s="958" t="s">
        <v>867</v>
      </c>
      <c r="G4" s="958" t="s">
        <v>1012</v>
      </c>
      <c r="H4" s="1129" t="s">
        <v>868</v>
      </c>
      <c r="I4" s="1129" t="s">
        <v>166</v>
      </c>
      <c r="J4" s="1129"/>
      <c r="K4" s="1129"/>
      <c r="L4" s="1129"/>
    </row>
    <row r="5" spans="1:13" ht="21.75" customHeight="1" x14ac:dyDescent="0.25">
      <c r="A5" s="957"/>
      <c r="B5" s="957"/>
      <c r="C5" s="957"/>
      <c r="D5" s="961"/>
      <c r="E5" s="957"/>
      <c r="F5" s="958"/>
      <c r="G5" s="958"/>
      <c r="H5" s="1129"/>
      <c r="I5" s="1118" t="s">
        <v>167</v>
      </c>
      <c r="J5" s="1120" t="s">
        <v>865</v>
      </c>
      <c r="K5" s="1120" t="s">
        <v>866</v>
      </c>
      <c r="L5" s="1117" t="s">
        <v>877</v>
      </c>
    </row>
    <row r="6" spans="1:13" ht="64.5" customHeight="1" x14ac:dyDescent="0.25">
      <c r="A6" s="957"/>
      <c r="B6" s="957"/>
      <c r="C6" s="957"/>
      <c r="D6" s="961"/>
      <c r="E6" s="957"/>
      <c r="F6" s="958"/>
      <c r="G6" s="958"/>
      <c r="H6" s="1129"/>
      <c r="I6" s="1118"/>
      <c r="J6" s="1120"/>
      <c r="K6" s="1120"/>
      <c r="L6" s="1118"/>
    </row>
    <row r="7" spans="1:13" ht="24.75" customHeight="1" x14ac:dyDescent="0.25">
      <c r="A7" s="957"/>
      <c r="B7" s="957"/>
      <c r="C7" s="957"/>
      <c r="D7" s="961"/>
      <c r="E7" s="957"/>
      <c r="F7" s="958"/>
      <c r="G7" s="958"/>
      <c r="H7" s="1129"/>
      <c r="I7" s="1119"/>
      <c r="J7" s="1120"/>
      <c r="K7" s="1120"/>
      <c r="L7" s="1119"/>
    </row>
    <row r="8" spans="1:13" ht="23.25" customHeight="1" x14ac:dyDescent="0.25">
      <c r="A8" s="1132" t="s">
        <v>319</v>
      </c>
      <c r="B8" s="1132"/>
      <c r="C8" s="1132"/>
      <c r="D8" s="1132"/>
      <c r="E8" s="1132"/>
      <c r="F8" s="1132"/>
      <c r="G8" s="1132"/>
      <c r="H8" s="1132"/>
      <c r="I8" s="1132"/>
      <c r="J8" s="326"/>
      <c r="K8" s="326"/>
      <c r="L8" s="355"/>
    </row>
    <row r="9" spans="1:13" ht="20.25" customHeight="1" x14ac:dyDescent="0.25">
      <c r="A9" s="243" t="s">
        <v>176</v>
      </c>
      <c r="B9" s="1299" t="s">
        <v>97</v>
      </c>
      <c r="C9" s="1299"/>
      <c r="D9" s="1299"/>
      <c r="E9" s="1299"/>
      <c r="F9" s="1299"/>
      <c r="G9" s="1299"/>
      <c r="H9" s="1299"/>
      <c r="I9" s="1299"/>
      <c r="J9" s="549"/>
      <c r="K9" s="549"/>
      <c r="L9" s="244"/>
    </row>
    <row r="10" spans="1:13" ht="18" customHeight="1" x14ac:dyDescent="0.25">
      <c r="A10" s="243" t="s">
        <v>176</v>
      </c>
      <c r="B10" s="158" t="s">
        <v>176</v>
      </c>
      <c r="C10" s="1299" t="s">
        <v>98</v>
      </c>
      <c r="D10" s="1299"/>
      <c r="E10" s="1299"/>
      <c r="F10" s="1299"/>
      <c r="G10" s="1299"/>
      <c r="H10" s="1299"/>
      <c r="I10" s="1299"/>
      <c r="J10" s="549"/>
      <c r="K10" s="549"/>
      <c r="L10" s="244"/>
    </row>
    <row r="11" spans="1:13" ht="40.5" customHeight="1" x14ac:dyDescent="0.25">
      <c r="A11" s="1130" t="s">
        <v>176</v>
      </c>
      <c r="B11" s="1130" t="s">
        <v>176</v>
      </c>
      <c r="C11" s="1130" t="s">
        <v>176</v>
      </c>
      <c r="D11" s="1134" t="s">
        <v>200</v>
      </c>
      <c r="E11" s="164" t="s">
        <v>188</v>
      </c>
      <c r="F11" s="168">
        <v>30</v>
      </c>
      <c r="G11" s="471">
        <v>62.9</v>
      </c>
      <c r="H11" s="168">
        <v>20</v>
      </c>
      <c r="I11" s="1123" t="s">
        <v>272</v>
      </c>
      <c r="J11" s="984">
        <v>5</v>
      </c>
      <c r="K11" s="984">
        <v>4</v>
      </c>
      <c r="L11" s="1123" t="s">
        <v>1069</v>
      </c>
      <c r="M11" s="898"/>
    </row>
    <row r="12" spans="1:13" ht="30.75" customHeight="1" x14ac:dyDescent="0.25">
      <c r="A12" s="1131"/>
      <c r="B12" s="1131"/>
      <c r="C12" s="1131"/>
      <c r="D12" s="1136"/>
      <c r="E12" s="164" t="s">
        <v>15</v>
      </c>
      <c r="F12" s="168">
        <v>0</v>
      </c>
      <c r="G12" s="471">
        <v>31</v>
      </c>
      <c r="H12" s="168">
        <v>8.6999999999999993</v>
      </c>
      <c r="I12" s="1124"/>
      <c r="J12" s="985"/>
      <c r="K12" s="985"/>
      <c r="L12" s="1124"/>
      <c r="M12" s="898"/>
    </row>
    <row r="13" spans="1:13" ht="114.75" customHeight="1" x14ac:dyDescent="0.25">
      <c r="A13" s="245" t="s">
        <v>176</v>
      </c>
      <c r="B13" s="245" t="s">
        <v>176</v>
      </c>
      <c r="C13" s="245" t="s">
        <v>177</v>
      </c>
      <c r="D13" s="163" t="s">
        <v>682</v>
      </c>
      <c r="E13" s="164" t="s">
        <v>188</v>
      </c>
      <c r="F13" s="168">
        <v>160</v>
      </c>
      <c r="G13" s="471">
        <v>76.5</v>
      </c>
      <c r="H13" s="168">
        <v>68.099999999999994</v>
      </c>
      <c r="I13" s="164" t="s">
        <v>229</v>
      </c>
      <c r="J13" s="926">
        <v>8</v>
      </c>
      <c r="K13" s="926">
        <v>7</v>
      </c>
      <c r="L13" s="727" t="s">
        <v>1070</v>
      </c>
      <c r="M13" s="898"/>
    </row>
    <row r="14" spans="1:13" ht="81.75" customHeight="1" x14ac:dyDescent="0.25">
      <c r="A14" s="245" t="s">
        <v>176</v>
      </c>
      <c r="B14" s="245" t="s">
        <v>176</v>
      </c>
      <c r="C14" s="245" t="s">
        <v>178</v>
      </c>
      <c r="D14" s="163" t="s">
        <v>653</v>
      </c>
      <c r="E14" s="164" t="s">
        <v>188</v>
      </c>
      <c r="F14" s="168">
        <v>17.5</v>
      </c>
      <c r="G14" s="471">
        <v>27.5</v>
      </c>
      <c r="H14" s="168">
        <v>21</v>
      </c>
      <c r="I14" s="164" t="s">
        <v>652</v>
      </c>
      <c r="J14" s="926">
        <v>5</v>
      </c>
      <c r="K14" s="926">
        <v>5</v>
      </c>
      <c r="L14" s="727" t="s">
        <v>1071</v>
      </c>
      <c r="M14" s="898"/>
    </row>
    <row r="15" spans="1:13" ht="72" customHeight="1" x14ac:dyDescent="0.25">
      <c r="A15" s="245" t="s">
        <v>176</v>
      </c>
      <c r="B15" s="245" t="s">
        <v>176</v>
      </c>
      <c r="C15" s="245" t="s">
        <v>179</v>
      </c>
      <c r="D15" s="163" t="s">
        <v>175</v>
      </c>
      <c r="E15" s="164" t="s">
        <v>188</v>
      </c>
      <c r="F15" s="168">
        <v>38</v>
      </c>
      <c r="G15" s="471">
        <v>66</v>
      </c>
      <c r="H15" s="168">
        <v>48.9</v>
      </c>
      <c r="I15" s="164" t="s">
        <v>38</v>
      </c>
      <c r="J15" s="926">
        <v>11</v>
      </c>
      <c r="K15" s="927">
        <v>11</v>
      </c>
      <c r="L15" s="727" t="s">
        <v>1084</v>
      </c>
      <c r="M15" s="898"/>
    </row>
    <row r="16" spans="1:13" ht="18" customHeight="1" x14ac:dyDescent="0.25">
      <c r="A16" s="246" t="s">
        <v>176</v>
      </c>
      <c r="B16" s="246" t="s">
        <v>176</v>
      </c>
      <c r="C16" s="1098" t="s">
        <v>226</v>
      </c>
      <c r="D16" s="1098"/>
      <c r="E16" s="1098"/>
      <c r="F16" s="215">
        <f>SUM(F11:F15)</f>
        <v>245.5</v>
      </c>
      <c r="G16" s="130">
        <f>SUM(G11:G15)</f>
        <v>263.89999999999998</v>
      </c>
      <c r="H16" s="215">
        <f>SUM(H11:H15)</f>
        <v>166.7</v>
      </c>
      <c r="I16" s="164"/>
      <c r="J16" s="928"/>
      <c r="K16" s="928"/>
      <c r="L16" s="724"/>
      <c r="M16" s="898"/>
    </row>
    <row r="17" spans="1:13" s="249" customFormat="1" ht="15.75" customHeight="1" x14ac:dyDescent="0.25">
      <c r="A17" s="243" t="s">
        <v>176</v>
      </c>
      <c r="B17" s="243" t="s">
        <v>177</v>
      </c>
      <c r="C17" s="1304" t="s">
        <v>225</v>
      </c>
      <c r="D17" s="1304"/>
      <c r="E17" s="1304"/>
      <c r="F17" s="247"/>
      <c r="G17" s="493"/>
      <c r="H17" s="247"/>
      <c r="I17" s="248"/>
      <c r="J17" s="785"/>
      <c r="K17" s="785"/>
      <c r="L17" s="730"/>
      <c r="M17" s="898"/>
    </row>
    <row r="18" spans="1:13" ht="47.25" customHeight="1" x14ac:dyDescent="0.25">
      <c r="A18" s="160" t="s">
        <v>176</v>
      </c>
      <c r="B18" s="160" t="s">
        <v>177</v>
      </c>
      <c r="C18" s="166" t="s">
        <v>176</v>
      </c>
      <c r="D18" s="163" t="s">
        <v>83</v>
      </c>
      <c r="E18" s="164" t="s">
        <v>188</v>
      </c>
      <c r="F18" s="126">
        <v>40</v>
      </c>
      <c r="G18" s="469">
        <v>60.1</v>
      </c>
      <c r="H18" s="126">
        <v>59.1</v>
      </c>
      <c r="I18" s="164" t="s">
        <v>99</v>
      </c>
      <c r="J18" s="928">
        <v>4</v>
      </c>
      <c r="K18" s="926">
        <v>7</v>
      </c>
      <c r="L18" s="718" t="s">
        <v>983</v>
      </c>
      <c r="M18" s="898"/>
    </row>
    <row r="19" spans="1:13" ht="16.5" customHeight="1" x14ac:dyDescent="0.25">
      <c r="A19" s="250" t="s">
        <v>176</v>
      </c>
      <c r="B19" s="250" t="s">
        <v>177</v>
      </c>
      <c r="C19" s="1098" t="s">
        <v>226</v>
      </c>
      <c r="D19" s="1098"/>
      <c r="E19" s="1098"/>
      <c r="F19" s="251">
        <f>+F18</f>
        <v>40</v>
      </c>
      <c r="G19" s="494">
        <f>+G18</f>
        <v>60.1</v>
      </c>
      <c r="H19" s="251">
        <f>+H18</f>
        <v>59.1</v>
      </c>
      <c r="I19" s="164"/>
      <c r="J19" s="928"/>
      <c r="K19" s="928"/>
      <c r="L19" s="724"/>
      <c r="M19" s="898"/>
    </row>
    <row r="20" spans="1:13" ht="18.75" customHeight="1" x14ac:dyDescent="0.25">
      <c r="A20" s="243" t="s">
        <v>176</v>
      </c>
      <c r="B20" s="243" t="s">
        <v>178</v>
      </c>
      <c r="C20" s="1310" t="s">
        <v>708</v>
      </c>
      <c r="D20" s="1311"/>
      <c r="E20" s="1311"/>
      <c r="F20" s="1311"/>
      <c r="G20" s="1311"/>
      <c r="H20" s="1311"/>
      <c r="I20" s="1312"/>
      <c r="J20" s="928"/>
      <c r="K20" s="928"/>
      <c r="L20" s="724"/>
      <c r="M20" s="898"/>
    </row>
    <row r="21" spans="1:13" ht="75.75" customHeight="1" x14ac:dyDescent="0.25">
      <c r="A21" s="1130" t="s">
        <v>176</v>
      </c>
      <c r="B21" s="1130" t="s">
        <v>178</v>
      </c>
      <c r="C21" s="1090" t="s">
        <v>176</v>
      </c>
      <c r="D21" s="1144" t="s">
        <v>775</v>
      </c>
      <c r="E21" s="164" t="s">
        <v>188</v>
      </c>
      <c r="F21" s="252">
        <v>20</v>
      </c>
      <c r="G21" s="74">
        <v>11</v>
      </c>
      <c r="H21" s="391">
        <v>8.1999999999999993</v>
      </c>
      <c r="I21" s="1123" t="s">
        <v>635</v>
      </c>
      <c r="J21" s="1125">
        <v>7</v>
      </c>
      <c r="K21" s="1125">
        <v>6</v>
      </c>
      <c r="L21" s="986" t="s">
        <v>1072</v>
      </c>
      <c r="M21" s="898"/>
    </row>
    <row r="22" spans="1:13" ht="66" customHeight="1" x14ac:dyDescent="0.25">
      <c r="A22" s="1131"/>
      <c r="B22" s="1131"/>
      <c r="C22" s="1091"/>
      <c r="D22" s="1145"/>
      <c r="E22" s="351" t="s">
        <v>2</v>
      </c>
      <c r="F22" s="126">
        <v>16</v>
      </c>
      <c r="G22" s="469">
        <v>16</v>
      </c>
      <c r="H22" s="620">
        <v>0</v>
      </c>
      <c r="I22" s="1124"/>
      <c r="J22" s="1127"/>
      <c r="K22" s="1127"/>
      <c r="L22" s="987"/>
      <c r="M22" s="898"/>
    </row>
    <row r="23" spans="1:13" ht="47.25" customHeight="1" x14ac:dyDescent="0.25">
      <c r="A23" s="160" t="s">
        <v>176</v>
      </c>
      <c r="B23" s="160" t="s">
        <v>178</v>
      </c>
      <c r="C23" s="166" t="s">
        <v>177</v>
      </c>
      <c r="D23" s="350" t="s">
        <v>202</v>
      </c>
      <c r="E23" s="164" t="s">
        <v>188</v>
      </c>
      <c r="F23" s="252">
        <v>5</v>
      </c>
      <c r="G23" s="74">
        <v>0</v>
      </c>
      <c r="H23" s="73">
        <v>0</v>
      </c>
      <c r="I23" s="164" t="s">
        <v>231</v>
      </c>
      <c r="J23" s="928"/>
      <c r="K23" s="928"/>
      <c r="L23" s="911" t="s">
        <v>1211</v>
      </c>
      <c r="M23" s="898"/>
    </row>
    <row r="24" spans="1:13" ht="71.25" customHeight="1" x14ac:dyDescent="0.25">
      <c r="A24" s="160" t="s">
        <v>176</v>
      </c>
      <c r="B24" s="160" t="s">
        <v>178</v>
      </c>
      <c r="C24" s="166" t="s">
        <v>178</v>
      </c>
      <c r="D24" s="350" t="s">
        <v>694</v>
      </c>
      <c r="E24" s="164" t="s">
        <v>188</v>
      </c>
      <c r="F24" s="252">
        <v>6.5</v>
      </c>
      <c r="G24" s="74">
        <v>3</v>
      </c>
      <c r="H24" s="682">
        <v>2.8</v>
      </c>
      <c r="I24" s="164" t="s">
        <v>230</v>
      </c>
      <c r="J24" s="928">
        <v>4</v>
      </c>
      <c r="K24" s="929">
        <v>4</v>
      </c>
      <c r="L24" s="713" t="s">
        <v>1073</v>
      </c>
      <c r="M24" s="898"/>
    </row>
    <row r="25" spans="1:13" ht="21.75" customHeight="1" x14ac:dyDescent="0.25">
      <c r="A25" s="250" t="s">
        <v>176</v>
      </c>
      <c r="B25" s="250" t="s">
        <v>177</v>
      </c>
      <c r="C25" s="1098" t="s">
        <v>226</v>
      </c>
      <c r="D25" s="1098"/>
      <c r="E25" s="1098"/>
      <c r="F25" s="251">
        <f>SUM(F21:F24)</f>
        <v>47.5</v>
      </c>
      <c r="G25" s="494">
        <f>SUM(G21:G24)</f>
        <v>30</v>
      </c>
      <c r="H25" s="251">
        <f>SUM(H21:H24)</f>
        <v>11</v>
      </c>
      <c r="I25" s="164"/>
      <c r="J25" s="928"/>
      <c r="K25" s="928"/>
      <c r="L25" s="724"/>
      <c r="M25" s="898"/>
    </row>
    <row r="26" spans="1:13" ht="16.5" customHeight="1" x14ac:dyDescent="0.25">
      <c r="A26" s="253" t="s">
        <v>176</v>
      </c>
      <c r="B26" s="1221" t="s">
        <v>169</v>
      </c>
      <c r="C26" s="1221"/>
      <c r="D26" s="1221"/>
      <c r="E26" s="1221"/>
      <c r="F26" s="254">
        <f>+F25+F19+F16</f>
        <v>333</v>
      </c>
      <c r="G26" s="495">
        <f>+G25+G19+G16</f>
        <v>354</v>
      </c>
      <c r="H26" s="254">
        <f>+H25+H19+H16</f>
        <v>236.79999999999998</v>
      </c>
      <c r="I26" s="164"/>
      <c r="J26" s="928"/>
      <c r="K26" s="928"/>
      <c r="L26" s="724"/>
      <c r="M26" s="898"/>
    </row>
    <row r="27" spans="1:13" ht="18.75" customHeight="1" x14ac:dyDescent="0.25">
      <c r="A27" s="243" t="s">
        <v>177</v>
      </c>
      <c r="B27" s="1299" t="s">
        <v>513</v>
      </c>
      <c r="C27" s="1299"/>
      <c r="D27" s="1299"/>
      <c r="E27" s="1299"/>
      <c r="F27" s="1299"/>
      <c r="G27" s="1299"/>
      <c r="H27" s="1299"/>
      <c r="I27" s="1299"/>
      <c r="J27" s="785"/>
      <c r="K27" s="785"/>
      <c r="L27" s="731"/>
      <c r="M27" s="898"/>
    </row>
    <row r="28" spans="1:13" ht="19.5" customHeight="1" x14ac:dyDescent="0.25">
      <c r="A28" s="243" t="s">
        <v>177</v>
      </c>
      <c r="B28" s="243" t="s">
        <v>176</v>
      </c>
      <c r="C28" s="1299" t="s">
        <v>100</v>
      </c>
      <c r="D28" s="1299"/>
      <c r="E28" s="1299"/>
      <c r="F28" s="1299"/>
      <c r="G28" s="1299"/>
      <c r="H28" s="1299"/>
      <c r="I28" s="1299"/>
      <c r="J28" s="785"/>
      <c r="K28" s="785"/>
      <c r="L28" s="731"/>
      <c r="M28" s="898"/>
    </row>
    <row r="29" spans="1:13" ht="53.25" customHeight="1" x14ac:dyDescent="0.25">
      <c r="A29" s="160" t="s">
        <v>177</v>
      </c>
      <c r="B29" s="160" t="s">
        <v>176</v>
      </c>
      <c r="C29" s="160" t="s">
        <v>176</v>
      </c>
      <c r="D29" s="163" t="s">
        <v>514</v>
      </c>
      <c r="E29" s="164" t="s">
        <v>2</v>
      </c>
      <c r="F29" s="126">
        <v>1300</v>
      </c>
      <c r="G29" s="469">
        <v>1460.8</v>
      </c>
      <c r="H29" s="126">
        <v>1610.8</v>
      </c>
      <c r="I29" s="1125" t="s">
        <v>232</v>
      </c>
      <c r="J29" s="1125">
        <v>16.899999999999999</v>
      </c>
      <c r="K29" s="949">
        <v>16.7</v>
      </c>
      <c r="L29" s="1306" t="s">
        <v>1077</v>
      </c>
      <c r="M29" s="898"/>
    </row>
    <row r="30" spans="1:13" ht="45" customHeight="1" x14ac:dyDescent="0.25">
      <c r="A30" s="1209" t="s">
        <v>177</v>
      </c>
      <c r="B30" s="1209" t="s">
        <v>176</v>
      </c>
      <c r="C30" s="1209" t="s">
        <v>177</v>
      </c>
      <c r="D30" s="1237" t="s">
        <v>783</v>
      </c>
      <c r="E30" s="161" t="s">
        <v>2</v>
      </c>
      <c r="F30" s="126">
        <v>1748</v>
      </c>
      <c r="G30" s="469">
        <v>1940.9</v>
      </c>
      <c r="H30" s="126">
        <v>1983.1</v>
      </c>
      <c r="I30" s="1126"/>
      <c r="J30" s="1126"/>
      <c r="K30" s="950"/>
      <c r="L30" s="1307"/>
      <c r="M30" s="898"/>
    </row>
    <row r="31" spans="1:13" ht="41.25" customHeight="1" x14ac:dyDescent="0.25">
      <c r="A31" s="1209"/>
      <c r="B31" s="1209"/>
      <c r="C31" s="1209"/>
      <c r="D31" s="1237"/>
      <c r="E31" s="161" t="s">
        <v>19</v>
      </c>
      <c r="F31" s="252">
        <v>7</v>
      </c>
      <c r="G31" s="74">
        <v>8.3000000000000007</v>
      </c>
      <c r="H31" s="252">
        <v>3.8</v>
      </c>
      <c r="I31" s="1126"/>
      <c r="J31" s="1126"/>
      <c r="K31" s="950"/>
      <c r="L31" s="1307"/>
      <c r="M31" s="898"/>
    </row>
    <row r="32" spans="1:13" ht="35.25" customHeight="1" x14ac:dyDescent="0.25">
      <c r="A32" s="160" t="s">
        <v>177</v>
      </c>
      <c r="B32" s="160" t="s">
        <v>176</v>
      </c>
      <c r="C32" s="160" t="s">
        <v>178</v>
      </c>
      <c r="D32" s="161" t="s">
        <v>789</v>
      </c>
      <c r="E32" s="161" t="s">
        <v>2</v>
      </c>
      <c r="F32" s="126">
        <v>10</v>
      </c>
      <c r="G32" s="469">
        <v>10</v>
      </c>
      <c r="H32" s="126">
        <v>10</v>
      </c>
      <c r="I32" s="1127"/>
      <c r="J32" s="1127"/>
      <c r="K32" s="955"/>
      <c r="L32" s="1308"/>
      <c r="M32" s="898"/>
    </row>
    <row r="33" spans="1:13" ht="44.25" customHeight="1" x14ac:dyDescent="0.25">
      <c r="A33" s="160" t="s">
        <v>177</v>
      </c>
      <c r="B33" s="160" t="s">
        <v>176</v>
      </c>
      <c r="C33" s="160" t="s">
        <v>179</v>
      </c>
      <c r="D33" s="161" t="s">
        <v>431</v>
      </c>
      <c r="E33" s="161" t="s">
        <v>2</v>
      </c>
      <c r="F33" s="126">
        <v>130</v>
      </c>
      <c r="G33" s="469">
        <v>100</v>
      </c>
      <c r="H33" s="708">
        <v>99.8</v>
      </c>
      <c r="I33" s="162" t="s">
        <v>432</v>
      </c>
      <c r="J33" s="928" t="s">
        <v>1075</v>
      </c>
      <c r="K33" s="928">
        <v>25.8</v>
      </c>
      <c r="L33" s="725" t="s">
        <v>1076</v>
      </c>
      <c r="M33" s="898"/>
    </row>
    <row r="34" spans="1:13" ht="37.5" customHeight="1" x14ac:dyDescent="0.25">
      <c r="A34" s="1209" t="s">
        <v>177</v>
      </c>
      <c r="B34" s="1209" t="s">
        <v>176</v>
      </c>
      <c r="C34" s="1219" t="s">
        <v>180</v>
      </c>
      <c r="D34" s="1237" t="s">
        <v>269</v>
      </c>
      <c r="E34" s="164" t="s">
        <v>2</v>
      </c>
      <c r="F34" s="126">
        <v>74</v>
      </c>
      <c r="G34" s="469">
        <v>47</v>
      </c>
      <c r="H34" s="168">
        <v>7.7</v>
      </c>
      <c r="I34" s="1305" t="s">
        <v>511</v>
      </c>
      <c r="J34" s="1292"/>
      <c r="K34" s="1292"/>
      <c r="L34" s="1305" t="s">
        <v>1074</v>
      </c>
      <c r="M34" s="898"/>
    </row>
    <row r="35" spans="1:13" ht="30.75" customHeight="1" x14ac:dyDescent="0.25">
      <c r="A35" s="1209"/>
      <c r="B35" s="1209"/>
      <c r="C35" s="1219"/>
      <c r="D35" s="1237"/>
      <c r="E35" s="164" t="s">
        <v>4</v>
      </c>
      <c r="F35" s="126">
        <v>418</v>
      </c>
      <c r="G35" s="469">
        <v>350</v>
      </c>
      <c r="H35" s="168">
        <v>31.7</v>
      </c>
      <c r="I35" s="1305"/>
      <c r="J35" s="1292"/>
      <c r="K35" s="1292"/>
      <c r="L35" s="1305"/>
      <c r="M35" s="898"/>
    </row>
    <row r="36" spans="1:13" ht="18" customHeight="1" x14ac:dyDescent="0.25">
      <c r="A36" s="243" t="s">
        <v>177</v>
      </c>
      <c r="B36" s="243" t="s">
        <v>176</v>
      </c>
      <c r="C36" s="1221" t="s">
        <v>226</v>
      </c>
      <c r="D36" s="1221"/>
      <c r="E36" s="1221"/>
      <c r="F36" s="216">
        <f>SUM(F29:F35)</f>
        <v>3687</v>
      </c>
      <c r="G36" s="130">
        <f>SUM(G29:G35)</f>
        <v>3917</v>
      </c>
      <c r="H36" s="216">
        <f>SUM(H29:H35)</f>
        <v>3746.8999999999996</v>
      </c>
      <c r="I36" s="164"/>
      <c r="J36" s="928"/>
      <c r="K36" s="928"/>
      <c r="L36" s="724"/>
      <c r="M36" s="898"/>
    </row>
    <row r="37" spans="1:13" ht="15.75" customHeight="1" x14ac:dyDescent="0.25">
      <c r="A37" s="250" t="s">
        <v>177</v>
      </c>
      <c r="B37" s="250" t="s">
        <v>177</v>
      </c>
      <c r="C37" s="1300" t="s">
        <v>512</v>
      </c>
      <c r="D37" s="1301"/>
      <c r="E37" s="1301"/>
      <c r="F37" s="1301"/>
      <c r="G37" s="1301"/>
      <c r="H37" s="1301"/>
      <c r="I37" s="1302"/>
      <c r="J37" s="928"/>
      <c r="K37" s="928"/>
      <c r="L37" s="724"/>
      <c r="M37" s="898"/>
    </row>
    <row r="38" spans="1:13" ht="36" customHeight="1" x14ac:dyDescent="0.25">
      <c r="A38" s="1309" t="s">
        <v>177</v>
      </c>
      <c r="B38" s="1309" t="s">
        <v>177</v>
      </c>
      <c r="C38" s="1309" t="s">
        <v>176</v>
      </c>
      <c r="D38" s="1297" t="s">
        <v>509</v>
      </c>
      <c r="E38" s="164" t="s">
        <v>2</v>
      </c>
      <c r="F38" s="126">
        <v>15</v>
      </c>
      <c r="G38" s="469">
        <v>15</v>
      </c>
      <c r="H38" s="708">
        <v>7.9</v>
      </c>
      <c r="I38" s="1237" t="s">
        <v>228</v>
      </c>
      <c r="J38" s="1209" t="s">
        <v>411</v>
      </c>
      <c r="K38" s="1209" t="s">
        <v>726</v>
      </c>
      <c r="L38" s="1237" t="s">
        <v>1078</v>
      </c>
      <c r="M38" s="898"/>
    </row>
    <row r="39" spans="1:13" ht="22.5" customHeight="1" x14ac:dyDescent="0.25">
      <c r="A39" s="1309"/>
      <c r="B39" s="1309"/>
      <c r="C39" s="1309"/>
      <c r="D39" s="1297"/>
      <c r="E39" s="162" t="s">
        <v>4</v>
      </c>
      <c r="F39" s="126">
        <v>84</v>
      </c>
      <c r="G39" s="469">
        <v>84</v>
      </c>
      <c r="H39" s="708">
        <v>44.8</v>
      </c>
      <c r="I39" s="1237"/>
      <c r="J39" s="1209"/>
      <c r="K39" s="1209"/>
      <c r="L39" s="1237"/>
      <c r="M39" s="898"/>
    </row>
    <row r="40" spans="1:13" ht="25.5" customHeight="1" x14ac:dyDescent="0.25">
      <c r="A40" s="1309" t="s">
        <v>177</v>
      </c>
      <c r="B40" s="1309" t="s">
        <v>177</v>
      </c>
      <c r="C40" s="1309" t="s">
        <v>177</v>
      </c>
      <c r="D40" s="1297" t="s">
        <v>294</v>
      </c>
      <c r="E40" s="164" t="s">
        <v>2</v>
      </c>
      <c r="F40" s="126">
        <v>21</v>
      </c>
      <c r="G40" s="469">
        <v>13.3</v>
      </c>
      <c r="H40" s="708">
        <v>13.1</v>
      </c>
      <c r="I40" s="1237" t="s">
        <v>308</v>
      </c>
      <c r="J40" s="1209" t="s">
        <v>500</v>
      </c>
      <c r="K40" s="1153" t="s">
        <v>500</v>
      </c>
      <c r="L40" s="1237" t="s">
        <v>1079</v>
      </c>
      <c r="M40" s="898"/>
    </row>
    <row r="41" spans="1:13" ht="21.75" customHeight="1" x14ac:dyDescent="0.25">
      <c r="A41" s="1309"/>
      <c r="B41" s="1309"/>
      <c r="C41" s="1309"/>
      <c r="D41" s="1297"/>
      <c r="E41" s="162" t="s">
        <v>4</v>
      </c>
      <c r="F41" s="126">
        <v>116</v>
      </c>
      <c r="G41" s="469">
        <v>73.8</v>
      </c>
      <c r="H41" s="708">
        <v>73.900000000000006</v>
      </c>
      <c r="I41" s="1237"/>
      <c r="J41" s="1209"/>
      <c r="K41" s="1153"/>
      <c r="L41" s="1237"/>
      <c r="M41" s="898"/>
    </row>
    <row r="42" spans="1:13" ht="42" customHeight="1" x14ac:dyDescent="0.25">
      <c r="A42" s="245" t="s">
        <v>177</v>
      </c>
      <c r="B42" s="245" t="s">
        <v>177</v>
      </c>
      <c r="C42" s="245" t="s">
        <v>180</v>
      </c>
      <c r="D42" s="314" t="s">
        <v>808</v>
      </c>
      <c r="E42" s="350" t="s">
        <v>2</v>
      </c>
      <c r="F42" s="255">
        <v>15</v>
      </c>
      <c r="G42" s="206">
        <v>15</v>
      </c>
      <c r="H42" s="500">
        <v>10.8</v>
      </c>
      <c r="I42" s="725" t="s">
        <v>515</v>
      </c>
      <c r="J42" s="926">
        <v>150</v>
      </c>
      <c r="K42" s="926">
        <v>59</v>
      </c>
      <c r="L42" s="725" t="s">
        <v>1080</v>
      </c>
      <c r="M42" s="898"/>
    </row>
    <row r="43" spans="1:13" ht="66.75" customHeight="1" x14ac:dyDescent="0.25">
      <c r="A43" s="245" t="s">
        <v>177</v>
      </c>
      <c r="B43" s="245" t="s">
        <v>177</v>
      </c>
      <c r="C43" s="245" t="s">
        <v>181</v>
      </c>
      <c r="D43" s="350" t="s">
        <v>352</v>
      </c>
      <c r="E43" s="161" t="s">
        <v>2</v>
      </c>
      <c r="F43" s="255">
        <v>3</v>
      </c>
      <c r="G43" s="206">
        <v>3</v>
      </c>
      <c r="H43" s="500">
        <v>3.5</v>
      </c>
      <c r="I43" s="725" t="s">
        <v>63</v>
      </c>
      <c r="J43" s="926">
        <v>110</v>
      </c>
      <c r="K43" s="926">
        <v>192</v>
      </c>
      <c r="L43" s="725" t="s">
        <v>1081</v>
      </c>
      <c r="M43" s="898"/>
    </row>
    <row r="44" spans="1:13" ht="27.75" customHeight="1" x14ac:dyDescent="0.25">
      <c r="A44" s="1012" t="s">
        <v>177</v>
      </c>
      <c r="B44" s="1012" t="s">
        <v>177</v>
      </c>
      <c r="C44" s="1012" t="s">
        <v>182</v>
      </c>
      <c r="D44" s="1144" t="s">
        <v>739</v>
      </c>
      <c r="E44" s="314" t="s">
        <v>2</v>
      </c>
      <c r="F44" s="255">
        <v>2.5</v>
      </c>
      <c r="G44" s="206">
        <v>2.5</v>
      </c>
      <c r="H44" s="255">
        <v>2.5</v>
      </c>
      <c r="I44" s="986" t="s">
        <v>510</v>
      </c>
      <c r="J44" s="984">
        <v>10</v>
      </c>
      <c r="K44" s="984">
        <v>5</v>
      </c>
      <c r="L44" s="986" t="s">
        <v>1082</v>
      </c>
      <c r="M44" s="898"/>
    </row>
    <row r="45" spans="1:13" ht="24" customHeight="1" x14ac:dyDescent="0.25">
      <c r="A45" s="1013"/>
      <c r="B45" s="1013"/>
      <c r="C45" s="1013"/>
      <c r="D45" s="1145"/>
      <c r="E45" s="314" t="s">
        <v>11</v>
      </c>
      <c r="F45" s="255">
        <v>3.5</v>
      </c>
      <c r="G45" s="206">
        <v>3.5</v>
      </c>
      <c r="H45" s="255">
        <v>3.5</v>
      </c>
      <c r="I45" s="987"/>
      <c r="J45" s="985"/>
      <c r="K45" s="985"/>
      <c r="L45" s="987"/>
      <c r="M45" s="898"/>
    </row>
    <row r="46" spans="1:13" ht="21" customHeight="1" x14ac:dyDescent="0.25">
      <c r="A46" s="1012" t="s">
        <v>177</v>
      </c>
      <c r="B46" s="1012" t="s">
        <v>177</v>
      </c>
      <c r="C46" s="1012" t="s">
        <v>183</v>
      </c>
      <c r="D46" s="1144" t="s">
        <v>761</v>
      </c>
      <c r="E46" s="314" t="s">
        <v>2</v>
      </c>
      <c r="F46" s="255">
        <v>11</v>
      </c>
      <c r="G46" s="206">
        <v>11</v>
      </c>
      <c r="H46" s="255">
        <v>11</v>
      </c>
      <c r="I46" s="986" t="s">
        <v>762</v>
      </c>
      <c r="J46" s="984">
        <v>1</v>
      </c>
      <c r="K46" s="984">
        <v>1</v>
      </c>
      <c r="L46" s="986" t="s">
        <v>1083</v>
      </c>
      <c r="M46" s="898"/>
    </row>
    <row r="47" spans="1:13" ht="17.25" customHeight="1" x14ac:dyDescent="0.25">
      <c r="A47" s="1298"/>
      <c r="B47" s="1298"/>
      <c r="C47" s="1298"/>
      <c r="D47" s="1230"/>
      <c r="E47" s="314" t="s">
        <v>5</v>
      </c>
      <c r="F47" s="255">
        <v>25</v>
      </c>
      <c r="G47" s="206">
        <v>0</v>
      </c>
      <c r="H47" s="255">
        <v>0</v>
      </c>
      <c r="I47" s="1110"/>
      <c r="J47" s="1087"/>
      <c r="K47" s="1087"/>
      <c r="L47" s="1110"/>
      <c r="M47" s="898"/>
    </row>
    <row r="48" spans="1:13" ht="18.75" customHeight="1" x14ac:dyDescent="0.25">
      <c r="A48" s="1013"/>
      <c r="B48" s="1013"/>
      <c r="C48" s="1013"/>
      <c r="D48" s="1145"/>
      <c r="E48" s="314" t="s">
        <v>15</v>
      </c>
      <c r="F48" s="255">
        <v>0</v>
      </c>
      <c r="G48" s="206">
        <v>25</v>
      </c>
      <c r="H48" s="255">
        <v>0</v>
      </c>
      <c r="I48" s="987"/>
      <c r="J48" s="985"/>
      <c r="K48" s="985"/>
      <c r="L48" s="987"/>
      <c r="M48" s="898"/>
    </row>
    <row r="49" spans="1:13" ht="15.75" customHeight="1" x14ac:dyDescent="0.25">
      <c r="A49" s="250" t="s">
        <v>177</v>
      </c>
      <c r="B49" s="250" t="s">
        <v>177</v>
      </c>
      <c r="C49" s="1221" t="s">
        <v>226</v>
      </c>
      <c r="D49" s="1221"/>
      <c r="E49" s="1221"/>
      <c r="F49" s="254">
        <f>SUM(F38:F48)</f>
        <v>296</v>
      </c>
      <c r="G49" s="495">
        <f>SUM(G38:G48)</f>
        <v>246.1</v>
      </c>
      <c r="H49" s="254">
        <f>SUM(H38:H48)</f>
        <v>171</v>
      </c>
      <c r="I49" s="164"/>
      <c r="J49" s="928"/>
      <c r="K49" s="928"/>
      <c r="L49" s="165"/>
      <c r="M49" s="898"/>
    </row>
    <row r="50" spans="1:13" ht="20.25" customHeight="1" x14ac:dyDescent="0.25">
      <c r="A50" s="243" t="s">
        <v>177</v>
      </c>
      <c r="B50" s="1221" t="s">
        <v>169</v>
      </c>
      <c r="C50" s="1221"/>
      <c r="D50" s="1221"/>
      <c r="E50" s="1221"/>
      <c r="F50" s="254">
        <f>+F49+F36</f>
        <v>3983</v>
      </c>
      <c r="G50" s="495">
        <f>+G49+G36</f>
        <v>4163.1000000000004</v>
      </c>
      <c r="H50" s="254">
        <f>+H49+H36</f>
        <v>3917.8999999999996</v>
      </c>
      <c r="I50" s="164"/>
      <c r="J50" s="928"/>
      <c r="K50" s="928"/>
      <c r="L50" s="165"/>
      <c r="M50" s="898"/>
    </row>
    <row r="51" spans="1:13" ht="15.6" x14ac:dyDescent="0.25">
      <c r="A51" s="1231" t="s">
        <v>170</v>
      </c>
      <c r="B51" s="1231"/>
      <c r="C51" s="1231"/>
      <c r="D51" s="1231"/>
      <c r="E51" s="1231"/>
      <c r="F51" s="183">
        <f>+F50+F26</f>
        <v>4316</v>
      </c>
      <c r="G51" s="482">
        <f>+G50+G26</f>
        <v>4517.1000000000004</v>
      </c>
      <c r="H51" s="183">
        <f>+H50+H26</f>
        <v>4154.7</v>
      </c>
      <c r="I51" s="884"/>
      <c r="J51" s="550"/>
      <c r="K51" s="550"/>
      <c r="L51" s="308"/>
    </row>
    <row r="52" spans="1:13" x14ac:dyDescent="0.25">
      <c r="A52" s="1296" t="s">
        <v>191</v>
      </c>
      <c r="B52" s="1296"/>
      <c r="C52" s="1296"/>
      <c r="D52" s="1296"/>
      <c r="E52" s="1296"/>
      <c r="F52" s="922">
        <f>+F51-F53-F60</f>
        <v>0</v>
      </c>
      <c r="G52" s="922">
        <f>+G51-G53-G60</f>
        <v>0</v>
      </c>
      <c r="H52" s="922">
        <f>+H51-H53-H60</f>
        <v>0</v>
      </c>
      <c r="I52" s="884"/>
      <c r="J52" s="550"/>
      <c r="K52" s="550"/>
      <c r="L52" s="308"/>
    </row>
    <row r="53" spans="1:13" ht="16.5" customHeight="1" x14ac:dyDescent="0.25">
      <c r="A53" s="1295" t="s">
        <v>17</v>
      </c>
      <c r="B53" s="1295"/>
      <c r="C53" s="1295"/>
      <c r="D53" s="1295"/>
      <c r="E53" s="1295"/>
      <c r="F53" s="257">
        <f>SUM(F54:F59)</f>
        <v>3669.5</v>
      </c>
      <c r="G53" s="483">
        <f>SUM(G54:G59)</f>
        <v>4005.8</v>
      </c>
      <c r="H53" s="257">
        <f>SUM(H54:H59)</f>
        <v>4000.7999999999997</v>
      </c>
      <c r="I53" s="884"/>
      <c r="J53" s="550"/>
      <c r="K53" s="550"/>
      <c r="L53" s="308"/>
    </row>
    <row r="54" spans="1:13" ht="15" customHeight="1" x14ac:dyDescent="0.25">
      <c r="A54" s="1293" t="s">
        <v>244</v>
      </c>
      <c r="B54" s="1293"/>
      <c r="C54" s="1293"/>
      <c r="D54" s="1293"/>
      <c r="E54" s="1293"/>
      <c r="F54" s="258">
        <f>+F44+F43+F42+F40+F38+F34+F33+F30+F29+F46+F32+F22</f>
        <v>3345.5</v>
      </c>
      <c r="G54" s="258">
        <f>+G44+G43+G42+G40+G38+G34+G33+G30+G29+G46+G32+G22</f>
        <v>3634.5</v>
      </c>
      <c r="H54" s="258">
        <f>+H44+H43+H42+H40+H38+H34+H33+H30+H29+H46+H32+H22</f>
        <v>3760.2</v>
      </c>
      <c r="I54" s="884"/>
      <c r="J54" s="550"/>
      <c r="K54" s="550"/>
      <c r="L54" s="308"/>
    </row>
    <row r="55" spans="1:13" ht="14.25" customHeight="1" x14ac:dyDescent="0.25">
      <c r="A55" s="1293" t="s">
        <v>245</v>
      </c>
      <c r="B55" s="1293"/>
      <c r="C55" s="1293"/>
      <c r="D55" s="1293"/>
      <c r="E55" s="1293"/>
      <c r="F55" s="259">
        <f>+F48+F12</f>
        <v>0</v>
      </c>
      <c r="G55" s="149">
        <f>+G48+G12</f>
        <v>56</v>
      </c>
      <c r="H55" s="259">
        <f>+H48+H12</f>
        <v>8.6999999999999993</v>
      </c>
      <c r="I55" s="884"/>
      <c r="J55" s="550"/>
      <c r="K55" s="550"/>
      <c r="L55" s="308"/>
    </row>
    <row r="56" spans="1:13" x14ac:dyDescent="0.25">
      <c r="A56" s="1293" t="s">
        <v>246</v>
      </c>
      <c r="B56" s="1293"/>
      <c r="C56" s="1293"/>
      <c r="D56" s="1293"/>
      <c r="E56" s="1293"/>
      <c r="F56" s="259">
        <f>+F11+F13+F14+F15+F18+F21+F23+F24</f>
        <v>317</v>
      </c>
      <c r="G56" s="259">
        <f>+G11+G13+G14+G15+G18+G21+G23+G24</f>
        <v>307</v>
      </c>
      <c r="H56" s="259">
        <f>+H11+H13+H14+H15+H18+H21+H23+H24</f>
        <v>228.1</v>
      </c>
      <c r="I56" s="884"/>
      <c r="J56" s="550"/>
      <c r="K56" s="550"/>
      <c r="L56" s="308"/>
    </row>
    <row r="57" spans="1:13" x14ac:dyDescent="0.25">
      <c r="A57" s="1293" t="s">
        <v>247</v>
      </c>
      <c r="B57" s="1293"/>
      <c r="C57" s="1293"/>
      <c r="D57" s="1293"/>
      <c r="E57" s="1293"/>
      <c r="F57" s="259">
        <f>+F31</f>
        <v>7</v>
      </c>
      <c r="G57" s="149">
        <f>+G31</f>
        <v>8.3000000000000007</v>
      </c>
      <c r="H57" s="259">
        <f>+H31</f>
        <v>3.8</v>
      </c>
      <c r="I57" s="884"/>
      <c r="J57" s="550"/>
      <c r="K57" s="550"/>
      <c r="L57" s="308"/>
    </row>
    <row r="58" spans="1:13" x14ac:dyDescent="0.25">
      <c r="A58" s="1293" t="s">
        <v>248</v>
      </c>
      <c r="B58" s="1293"/>
      <c r="C58" s="1293"/>
      <c r="D58" s="1293"/>
      <c r="E58" s="1293"/>
      <c r="F58" s="259"/>
      <c r="G58" s="149"/>
      <c r="H58" s="259"/>
      <c r="I58" s="884"/>
      <c r="J58" s="550"/>
      <c r="K58" s="550"/>
      <c r="L58" s="308"/>
    </row>
    <row r="59" spans="1:13" x14ac:dyDescent="0.25">
      <c r="A59" s="1293" t="s">
        <v>249</v>
      </c>
      <c r="B59" s="1293"/>
      <c r="C59" s="1293"/>
      <c r="D59" s="1293"/>
      <c r="E59" s="1293"/>
      <c r="F59" s="259"/>
      <c r="G59" s="149"/>
      <c r="H59" s="259"/>
      <c r="I59" s="884"/>
      <c r="J59" s="550"/>
      <c r="K59" s="550"/>
      <c r="L59" s="308"/>
    </row>
    <row r="60" spans="1:13" ht="13.8" x14ac:dyDescent="0.25">
      <c r="A60" s="1294" t="s">
        <v>16</v>
      </c>
      <c r="B60" s="1294"/>
      <c r="C60" s="1294"/>
      <c r="D60" s="1294"/>
      <c r="E60" s="1294"/>
      <c r="F60" s="257">
        <f>SUM(F61:F64)</f>
        <v>646.5</v>
      </c>
      <c r="G60" s="483">
        <f>SUM(G61:G64)</f>
        <v>511.3</v>
      </c>
      <c r="H60" s="257">
        <f>SUM(H61:H64)</f>
        <v>153.9</v>
      </c>
      <c r="I60" s="884"/>
      <c r="J60" s="550"/>
      <c r="K60" s="550"/>
      <c r="L60" s="308"/>
    </row>
    <row r="61" spans="1:13" x14ac:dyDescent="0.25">
      <c r="A61" s="1293" t="s">
        <v>250</v>
      </c>
      <c r="B61" s="1293"/>
      <c r="C61" s="1293"/>
      <c r="D61" s="1293"/>
      <c r="E61" s="1293"/>
      <c r="F61" s="259">
        <f>+F41+F39+F35</f>
        <v>618</v>
      </c>
      <c r="G61" s="259">
        <f>+G41+G39+G35</f>
        <v>507.8</v>
      </c>
      <c r="H61" s="259">
        <f>+H41+H39+H35</f>
        <v>150.4</v>
      </c>
      <c r="I61" s="884"/>
      <c r="J61" s="550"/>
      <c r="K61" s="550"/>
      <c r="L61" s="308"/>
    </row>
    <row r="62" spans="1:13" x14ac:dyDescent="0.25">
      <c r="A62" s="1293" t="s">
        <v>251</v>
      </c>
      <c r="B62" s="1293"/>
      <c r="C62" s="1293"/>
      <c r="D62" s="1293"/>
      <c r="E62" s="1293"/>
      <c r="F62" s="259">
        <f>+F47</f>
        <v>25</v>
      </c>
      <c r="G62" s="149">
        <f>+G47</f>
        <v>0</v>
      </c>
      <c r="H62" s="259">
        <f>+H47</f>
        <v>0</v>
      </c>
      <c r="I62" s="884"/>
      <c r="L62" s="184"/>
    </row>
    <row r="63" spans="1:13" x14ac:dyDescent="0.25">
      <c r="A63" s="1293" t="s">
        <v>252</v>
      </c>
      <c r="B63" s="1293"/>
      <c r="C63" s="1293"/>
      <c r="D63" s="1293"/>
      <c r="E63" s="1293"/>
      <c r="F63" s="259">
        <f>+F45</f>
        <v>3.5</v>
      </c>
      <c r="G63" s="149">
        <f>+G45</f>
        <v>3.5</v>
      </c>
      <c r="H63" s="259">
        <f>+H45</f>
        <v>3.5</v>
      </c>
      <c r="I63" s="884"/>
      <c r="L63" s="184"/>
    </row>
    <row r="64" spans="1:13" x14ac:dyDescent="0.25">
      <c r="A64" s="1293" t="s">
        <v>253</v>
      </c>
      <c r="B64" s="1293"/>
      <c r="C64" s="1293"/>
      <c r="D64" s="1293"/>
      <c r="E64" s="1293"/>
      <c r="F64" s="260"/>
      <c r="G64" s="489"/>
      <c r="H64" s="260"/>
      <c r="I64" s="884"/>
      <c r="L64" s="184"/>
    </row>
    <row r="65" spans="1:12" s="132" customFormat="1" ht="15.75" customHeight="1" x14ac:dyDescent="0.25">
      <c r="A65" s="1026" t="s">
        <v>816</v>
      </c>
      <c r="B65" s="1026"/>
      <c r="C65" s="1026"/>
      <c r="D65" s="1026"/>
      <c r="E65" s="1026"/>
      <c r="F65" s="1026"/>
      <c r="G65" s="1026"/>
      <c r="H65" s="1026"/>
      <c r="I65" s="365"/>
      <c r="J65" s="577"/>
      <c r="K65" s="578"/>
      <c r="L65" s="546"/>
    </row>
    <row r="66" spans="1:12" s="132" customFormat="1" ht="20.25" customHeight="1" x14ac:dyDescent="0.25">
      <c r="A66" s="941" t="s">
        <v>869</v>
      </c>
      <c r="B66" s="941"/>
      <c r="C66" s="941"/>
      <c r="D66" s="941"/>
      <c r="E66" s="941"/>
      <c r="F66" s="941"/>
      <c r="G66" s="941"/>
      <c r="H66" s="941"/>
      <c r="J66" s="579"/>
      <c r="K66" s="578"/>
      <c r="L66" s="546"/>
    </row>
    <row r="68" spans="1:12" x14ac:dyDescent="0.25">
      <c r="G68" s="503"/>
    </row>
    <row r="173" spans="7:7" x14ac:dyDescent="0.25">
      <c r="G173" s="503"/>
    </row>
  </sheetData>
  <mergeCells count="111">
    <mergeCell ref="C30:C31"/>
    <mergeCell ref="B40:B41"/>
    <mergeCell ref="A11:A12"/>
    <mergeCell ref="B11:B12"/>
    <mergeCell ref="C11:C12"/>
    <mergeCell ref="D11:D12"/>
    <mergeCell ref="I11:I12"/>
    <mergeCell ref="K11:K12"/>
    <mergeCell ref="K44:K45"/>
    <mergeCell ref="D46:D48"/>
    <mergeCell ref="C46:C48"/>
    <mergeCell ref="C38:C39"/>
    <mergeCell ref="I40:I41"/>
    <mergeCell ref="A21:A22"/>
    <mergeCell ref="I21:I22"/>
    <mergeCell ref="J21:J22"/>
    <mergeCell ref="C20:I20"/>
    <mergeCell ref="B38:B39"/>
    <mergeCell ref="C40:C41"/>
    <mergeCell ref="A40:A41"/>
    <mergeCell ref="A38:A39"/>
    <mergeCell ref="A44:A45"/>
    <mergeCell ref="D30:D31"/>
    <mergeCell ref="B44:B45"/>
    <mergeCell ref="C36:E36"/>
    <mergeCell ref="J11:J12"/>
    <mergeCell ref="K29:K32"/>
    <mergeCell ref="L29:L32"/>
    <mergeCell ref="J29:J32"/>
    <mergeCell ref="I29:I32"/>
    <mergeCell ref="I46:I48"/>
    <mergeCell ref="J46:J48"/>
    <mergeCell ref="K46:K48"/>
    <mergeCell ref="L46:L48"/>
    <mergeCell ref="L34:L35"/>
    <mergeCell ref="L40:L41"/>
    <mergeCell ref="J40:J41"/>
    <mergeCell ref="I38:I39"/>
    <mergeCell ref="J44:J45"/>
    <mergeCell ref="J1:L1"/>
    <mergeCell ref="J3:L3"/>
    <mergeCell ref="F4:F7"/>
    <mergeCell ref="L5:L7"/>
    <mergeCell ref="D34:D35"/>
    <mergeCell ref="A8:I8"/>
    <mergeCell ref="A30:A31"/>
    <mergeCell ref="C17:E17"/>
    <mergeCell ref="C19:E19"/>
    <mergeCell ref="I5:I7"/>
    <mergeCell ref="A34:A35"/>
    <mergeCell ref="K5:K7"/>
    <mergeCell ref="K34:K35"/>
    <mergeCell ref="B27:I27"/>
    <mergeCell ref="B26:E26"/>
    <mergeCell ref="C25:E25"/>
    <mergeCell ref="B21:B22"/>
    <mergeCell ref="C10:I10"/>
    <mergeCell ref="C34:C35"/>
    <mergeCell ref="I34:I35"/>
    <mergeCell ref="C28:I28"/>
    <mergeCell ref="D21:D22"/>
    <mergeCell ref="C21:C22"/>
    <mergeCell ref="B34:B35"/>
    <mergeCell ref="D38:D39"/>
    <mergeCell ref="B46:B48"/>
    <mergeCell ref="C44:C45"/>
    <mergeCell ref="A46:A48"/>
    <mergeCell ref="B50:E50"/>
    <mergeCell ref="A2:L2"/>
    <mergeCell ref="B9:I9"/>
    <mergeCell ref="C16:E16"/>
    <mergeCell ref="E4:E7"/>
    <mergeCell ref="D40:D41"/>
    <mergeCell ref="G4:G7"/>
    <mergeCell ref="I4:L4"/>
    <mergeCell ref="C37:I37"/>
    <mergeCell ref="K21:K22"/>
    <mergeCell ref="L21:L22"/>
    <mergeCell ref="A4:A7"/>
    <mergeCell ref="D4:D7"/>
    <mergeCell ref="B4:B7"/>
    <mergeCell ref="J5:J7"/>
    <mergeCell ref="H4:H7"/>
    <mergeCell ref="C4:C7"/>
    <mergeCell ref="D44:D45"/>
    <mergeCell ref="B30:B31"/>
    <mergeCell ref="L11:L12"/>
    <mergeCell ref="A66:H66"/>
    <mergeCell ref="I44:I45"/>
    <mergeCell ref="L44:L45"/>
    <mergeCell ref="L38:L39"/>
    <mergeCell ref="J38:J39"/>
    <mergeCell ref="K38:K39"/>
    <mergeCell ref="K40:K41"/>
    <mergeCell ref="J34:J35"/>
    <mergeCell ref="A62:E62"/>
    <mergeCell ref="A57:E57"/>
    <mergeCell ref="A63:E63"/>
    <mergeCell ref="A55:E55"/>
    <mergeCell ref="A61:E61"/>
    <mergeCell ref="A54:E54"/>
    <mergeCell ref="A59:E59"/>
    <mergeCell ref="A60:E60"/>
    <mergeCell ref="A53:E53"/>
    <mergeCell ref="A65:H65"/>
    <mergeCell ref="A64:E64"/>
    <mergeCell ref="A58:E58"/>
    <mergeCell ref="A56:E56"/>
    <mergeCell ref="A52:E52"/>
    <mergeCell ref="A51:E51"/>
    <mergeCell ref="C49:E49"/>
  </mergeCells>
  <phoneticPr fontId="18" type="noConversion"/>
  <pageMargins left="0.19685039370078741" right="0.19685039370078741" top="0.19685039370078741" bottom="0.19685039370078741" header="0" footer="0"/>
  <pageSetup paperSize="9" scale="75"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118"/>
  <sheetViews>
    <sheetView zoomScale="85" zoomScaleNormal="85" workbookViewId="0">
      <pane ySplit="7" topLeftCell="A8" activePane="bottomLeft" state="frozen"/>
      <selection activeCell="C38" sqref="C38:J38"/>
      <selection pane="bottomLeft" activeCell="H11" sqref="H11:H24"/>
    </sheetView>
  </sheetViews>
  <sheetFormatPr defaultColWidth="9.109375" defaultRowHeight="13.2" x14ac:dyDescent="0.25"/>
  <cols>
    <col min="1" max="3" width="3.5546875" style="261" customWidth="1"/>
    <col min="4" max="4" width="33.5546875" style="261" customWidth="1"/>
    <col min="5" max="5" width="8.109375" style="261" customWidth="1"/>
    <col min="6" max="6" width="11.88671875" style="16" customWidth="1"/>
    <col min="7" max="7" width="13.88671875" style="8" customWidth="1"/>
    <col min="8" max="8" width="15.88671875" style="16" customWidth="1"/>
    <col min="9" max="9" width="35.5546875" style="16" customWidth="1"/>
    <col min="10" max="10" width="9" style="796" customWidth="1"/>
    <col min="11" max="11" width="9.5546875" style="796" customWidth="1"/>
    <col min="12" max="12" width="42" style="278" customWidth="1"/>
    <col min="13" max="13" width="9.109375" style="900"/>
    <col min="14" max="16384" width="9.109375" style="16"/>
  </cols>
  <sheetData>
    <row r="1" spans="1:13" ht="21.75" customHeight="1" x14ac:dyDescent="0.25">
      <c r="J1" s="1303" t="s">
        <v>716</v>
      </c>
      <c r="K1" s="1303"/>
      <c r="L1" s="1303"/>
    </row>
    <row r="2" spans="1:13" ht="17.25" customHeight="1" x14ac:dyDescent="0.25">
      <c r="A2" s="1319" t="s">
        <v>879</v>
      </c>
      <c r="B2" s="1319"/>
      <c r="C2" s="1319"/>
      <c r="D2" s="1319"/>
      <c r="E2" s="1319"/>
      <c r="F2" s="1319"/>
      <c r="G2" s="1319"/>
      <c r="H2" s="1319"/>
      <c r="I2" s="1319"/>
      <c r="J2" s="1319"/>
      <c r="K2" s="1319"/>
      <c r="L2" s="1319"/>
    </row>
    <row r="3" spans="1:13" ht="16.5" customHeight="1" x14ac:dyDescent="0.25">
      <c r="A3" s="262"/>
      <c r="B3" s="262"/>
      <c r="C3" s="262"/>
      <c r="D3" s="262"/>
      <c r="E3" s="262"/>
      <c r="F3" s="262"/>
      <c r="G3" s="484"/>
      <c r="H3" s="262"/>
      <c r="I3" s="262"/>
      <c r="J3" s="1115" t="s">
        <v>282</v>
      </c>
      <c r="K3" s="1115"/>
      <c r="L3" s="1115"/>
    </row>
    <row r="4" spans="1:13" s="17" customFormat="1" ht="23.25" customHeight="1" x14ac:dyDescent="0.25">
      <c r="A4" s="957" t="s">
        <v>162</v>
      </c>
      <c r="B4" s="957" t="s">
        <v>163</v>
      </c>
      <c r="C4" s="957" t="s">
        <v>164</v>
      </c>
      <c r="D4" s="961" t="s">
        <v>165</v>
      </c>
      <c r="E4" s="957" t="s">
        <v>161</v>
      </c>
      <c r="F4" s="958" t="s">
        <v>867</v>
      </c>
      <c r="G4" s="958" t="s">
        <v>1012</v>
      </c>
      <c r="H4" s="1129" t="s">
        <v>868</v>
      </c>
      <c r="I4" s="1129" t="s">
        <v>166</v>
      </c>
      <c r="J4" s="1129"/>
      <c r="K4" s="1129"/>
      <c r="L4" s="1129"/>
      <c r="M4" s="901"/>
    </row>
    <row r="5" spans="1:13" s="17" customFormat="1" ht="65.25" customHeight="1" x14ac:dyDescent="0.25">
      <c r="A5" s="957"/>
      <c r="B5" s="957"/>
      <c r="C5" s="957"/>
      <c r="D5" s="961"/>
      <c r="E5" s="957"/>
      <c r="F5" s="958"/>
      <c r="G5" s="958"/>
      <c r="H5" s="1129"/>
      <c r="I5" s="1118" t="s">
        <v>167</v>
      </c>
      <c r="J5" s="1120" t="s">
        <v>865</v>
      </c>
      <c r="K5" s="1120" t="s">
        <v>866</v>
      </c>
      <c r="L5" s="1117" t="s">
        <v>877</v>
      </c>
      <c r="M5" s="901"/>
    </row>
    <row r="6" spans="1:13" s="17" customFormat="1" ht="27" customHeight="1" x14ac:dyDescent="0.25">
      <c r="A6" s="957"/>
      <c r="B6" s="957"/>
      <c r="C6" s="957"/>
      <c r="D6" s="961"/>
      <c r="E6" s="957"/>
      <c r="F6" s="958"/>
      <c r="G6" s="958"/>
      <c r="H6" s="1129"/>
      <c r="I6" s="1118"/>
      <c r="J6" s="1120"/>
      <c r="K6" s="1120"/>
      <c r="L6" s="1118"/>
      <c r="M6" s="901"/>
    </row>
    <row r="7" spans="1:13" s="17" customFormat="1" ht="18" customHeight="1" x14ac:dyDescent="0.25">
      <c r="A7" s="957"/>
      <c r="B7" s="957"/>
      <c r="C7" s="957"/>
      <c r="D7" s="961"/>
      <c r="E7" s="957"/>
      <c r="F7" s="958"/>
      <c r="G7" s="958"/>
      <c r="H7" s="1129"/>
      <c r="I7" s="1119"/>
      <c r="J7" s="1120"/>
      <c r="K7" s="1120"/>
      <c r="L7" s="1119"/>
      <c r="M7" s="901"/>
    </row>
    <row r="8" spans="1:13" s="17" customFormat="1" ht="23.25" customHeight="1" x14ac:dyDescent="0.25">
      <c r="A8" s="1325" t="s">
        <v>320</v>
      </c>
      <c r="B8" s="1326"/>
      <c r="C8" s="1326"/>
      <c r="D8" s="1326"/>
      <c r="E8" s="1326"/>
      <c r="F8" s="1326"/>
      <c r="G8" s="1326"/>
      <c r="H8" s="1326"/>
      <c r="I8" s="1327"/>
      <c r="J8" s="326"/>
      <c r="K8" s="326"/>
      <c r="L8" s="355"/>
      <c r="M8" s="901"/>
    </row>
    <row r="9" spans="1:13" s="17" customFormat="1" ht="18" customHeight="1" x14ac:dyDescent="0.25">
      <c r="A9" s="263" t="s">
        <v>176</v>
      </c>
      <c r="B9" s="1322" t="s">
        <v>579</v>
      </c>
      <c r="C9" s="1323"/>
      <c r="D9" s="1323"/>
      <c r="E9" s="1323"/>
      <c r="F9" s="1323"/>
      <c r="G9" s="1323"/>
      <c r="H9" s="1323"/>
      <c r="I9" s="1323"/>
      <c r="J9" s="1323"/>
      <c r="K9" s="1323"/>
      <c r="L9" s="1324"/>
      <c r="M9" s="901"/>
    </row>
    <row r="10" spans="1:13" s="17" customFormat="1" ht="31.5" customHeight="1" x14ac:dyDescent="0.25">
      <c r="A10" s="263" t="s">
        <v>176</v>
      </c>
      <c r="B10" s="263" t="s">
        <v>176</v>
      </c>
      <c r="C10" s="1322" t="s">
        <v>580</v>
      </c>
      <c r="D10" s="1323"/>
      <c r="E10" s="1323"/>
      <c r="F10" s="1323"/>
      <c r="G10" s="1323"/>
      <c r="H10" s="1323"/>
      <c r="I10" s="1323"/>
      <c r="J10" s="1323"/>
      <c r="K10" s="1323"/>
      <c r="L10" s="1324"/>
      <c r="M10" s="901"/>
    </row>
    <row r="11" spans="1:13" ht="44.25" customHeight="1" x14ac:dyDescent="0.25">
      <c r="A11" s="264" t="s">
        <v>176</v>
      </c>
      <c r="B11" s="264" t="s">
        <v>176</v>
      </c>
      <c r="C11" s="264" t="s">
        <v>176</v>
      </c>
      <c r="D11" s="1317" t="s">
        <v>581</v>
      </c>
      <c r="E11" s="1317" t="s">
        <v>15</v>
      </c>
      <c r="F11" s="1318">
        <v>205.2</v>
      </c>
      <c r="G11" s="1328">
        <v>200.1</v>
      </c>
      <c r="H11" s="1318">
        <v>199.9</v>
      </c>
      <c r="I11" s="164" t="s">
        <v>355</v>
      </c>
      <c r="J11" s="726">
        <v>2700</v>
      </c>
      <c r="K11" s="786">
        <v>2764</v>
      </c>
      <c r="L11" s="1313" t="s">
        <v>1065</v>
      </c>
      <c r="M11" s="902"/>
    </row>
    <row r="12" spans="1:13" ht="42.75" customHeight="1" x14ac:dyDescent="0.25">
      <c r="A12" s="264"/>
      <c r="B12" s="264"/>
      <c r="C12" s="264"/>
      <c r="D12" s="1317"/>
      <c r="E12" s="1317"/>
      <c r="F12" s="1318"/>
      <c r="G12" s="1328"/>
      <c r="H12" s="1318"/>
      <c r="I12" s="164" t="s">
        <v>402</v>
      </c>
      <c r="J12" s="726">
        <v>1800</v>
      </c>
      <c r="K12" s="786">
        <v>1839</v>
      </c>
      <c r="L12" s="1314"/>
      <c r="M12" s="902"/>
    </row>
    <row r="13" spans="1:13" ht="21" customHeight="1" x14ac:dyDescent="0.25">
      <c r="A13" s="264"/>
      <c r="B13" s="264"/>
      <c r="C13" s="264"/>
      <c r="D13" s="1317"/>
      <c r="E13" s="1317"/>
      <c r="F13" s="1318"/>
      <c r="G13" s="1328"/>
      <c r="H13" s="1318"/>
      <c r="I13" s="1316" t="s">
        <v>356</v>
      </c>
      <c r="J13" s="1292">
        <v>2100</v>
      </c>
      <c r="K13" s="1320">
        <v>2070</v>
      </c>
      <c r="L13" s="1314"/>
      <c r="M13" s="902"/>
    </row>
    <row r="14" spans="1:13" ht="21" customHeight="1" x14ac:dyDescent="0.25">
      <c r="A14" s="264"/>
      <c r="B14" s="264"/>
      <c r="C14" s="264"/>
      <c r="D14" s="1317"/>
      <c r="E14" s="1317"/>
      <c r="F14" s="1318"/>
      <c r="G14" s="1328"/>
      <c r="H14" s="1318"/>
      <c r="I14" s="1316"/>
      <c r="J14" s="1292"/>
      <c r="K14" s="1321"/>
      <c r="L14" s="1314"/>
      <c r="M14" s="902"/>
    </row>
    <row r="15" spans="1:13" ht="20.25" customHeight="1" x14ac:dyDescent="0.25">
      <c r="A15" s="264"/>
      <c r="B15" s="264"/>
      <c r="C15" s="264"/>
      <c r="D15" s="1317"/>
      <c r="E15" s="1317"/>
      <c r="F15" s="1318"/>
      <c r="G15" s="1328"/>
      <c r="H15" s="1318"/>
      <c r="I15" s="1316"/>
      <c r="J15" s="1292"/>
      <c r="K15" s="1321"/>
      <c r="L15" s="1314"/>
      <c r="M15" s="902"/>
    </row>
    <row r="16" spans="1:13" ht="24.75" customHeight="1" x14ac:dyDescent="0.25">
      <c r="A16" s="264"/>
      <c r="B16" s="264"/>
      <c r="C16" s="264"/>
      <c r="D16" s="1317"/>
      <c r="E16" s="1317"/>
      <c r="F16" s="1318"/>
      <c r="G16" s="1328"/>
      <c r="H16" s="1318"/>
      <c r="I16" s="1316"/>
      <c r="J16" s="1292"/>
      <c r="K16" s="1321"/>
      <c r="L16" s="1314"/>
      <c r="M16" s="902"/>
    </row>
    <row r="17" spans="1:13" ht="66.75" customHeight="1" x14ac:dyDescent="0.25">
      <c r="A17" s="264"/>
      <c r="B17" s="264"/>
      <c r="C17" s="264"/>
      <c r="D17" s="1317"/>
      <c r="E17" s="1317"/>
      <c r="F17" s="1318"/>
      <c r="G17" s="1328"/>
      <c r="H17" s="1318"/>
      <c r="I17" s="164" t="s">
        <v>357</v>
      </c>
      <c r="J17" s="726">
        <v>30</v>
      </c>
      <c r="K17" s="787">
        <v>40</v>
      </c>
      <c r="L17" s="1314"/>
      <c r="M17" s="902"/>
    </row>
    <row r="18" spans="1:13" ht="94.5" customHeight="1" x14ac:dyDescent="0.25">
      <c r="A18" s="264"/>
      <c r="B18" s="264"/>
      <c r="C18" s="264"/>
      <c r="D18" s="1317"/>
      <c r="E18" s="1317"/>
      <c r="F18" s="1318"/>
      <c r="G18" s="1328"/>
      <c r="H18" s="1318"/>
      <c r="I18" s="164" t="s">
        <v>358</v>
      </c>
      <c r="J18" s="726">
        <v>86</v>
      </c>
      <c r="K18" s="787">
        <v>105</v>
      </c>
      <c r="L18" s="1314"/>
      <c r="M18" s="902"/>
    </row>
    <row r="19" spans="1:13" ht="101.25" customHeight="1" x14ac:dyDescent="0.25">
      <c r="A19" s="264"/>
      <c r="B19" s="264"/>
      <c r="C19" s="264"/>
      <c r="D19" s="1317"/>
      <c r="E19" s="1317"/>
      <c r="F19" s="1318"/>
      <c r="G19" s="1328"/>
      <c r="H19" s="1318"/>
      <c r="I19" s="164" t="s">
        <v>359</v>
      </c>
      <c r="J19" s="726">
        <v>50</v>
      </c>
      <c r="K19" s="787">
        <v>61</v>
      </c>
      <c r="L19" s="1314"/>
      <c r="M19" s="902"/>
    </row>
    <row r="20" spans="1:13" ht="29.25" customHeight="1" x14ac:dyDescent="0.25">
      <c r="A20" s="264"/>
      <c r="B20" s="264"/>
      <c r="C20" s="264"/>
      <c r="D20" s="1317"/>
      <c r="E20" s="1317"/>
      <c r="F20" s="1318"/>
      <c r="G20" s="1328"/>
      <c r="H20" s="1318"/>
      <c r="I20" s="164" t="s">
        <v>116</v>
      </c>
      <c r="J20" s="726">
        <v>125</v>
      </c>
      <c r="K20" s="787">
        <v>132</v>
      </c>
      <c r="L20" s="1314"/>
      <c r="M20" s="902"/>
    </row>
    <row r="21" spans="1:13" ht="40.5" customHeight="1" x14ac:dyDescent="0.25">
      <c r="A21" s="264"/>
      <c r="B21" s="264"/>
      <c r="C21" s="264"/>
      <c r="D21" s="1317"/>
      <c r="E21" s="1317"/>
      <c r="F21" s="1318"/>
      <c r="G21" s="1328"/>
      <c r="H21" s="1318"/>
      <c r="I21" s="164" t="s">
        <v>516</v>
      </c>
      <c r="J21" s="726">
        <v>50</v>
      </c>
      <c r="K21" s="710" t="s">
        <v>1020</v>
      </c>
      <c r="L21" s="1314"/>
      <c r="M21" s="902"/>
    </row>
    <row r="22" spans="1:13" ht="29.25" customHeight="1" x14ac:dyDescent="0.25">
      <c r="A22" s="264"/>
      <c r="B22" s="264"/>
      <c r="C22" s="264"/>
      <c r="D22" s="1317"/>
      <c r="E22" s="1317"/>
      <c r="F22" s="1318"/>
      <c r="G22" s="1328"/>
      <c r="H22" s="1318"/>
      <c r="I22" s="164" t="s">
        <v>360</v>
      </c>
      <c r="J22" s="726">
        <v>100</v>
      </c>
      <c r="K22" s="787">
        <v>52</v>
      </c>
      <c r="L22" s="1314"/>
      <c r="M22" s="902"/>
    </row>
    <row r="23" spans="1:13" ht="29.25" customHeight="1" x14ac:dyDescent="0.25">
      <c r="A23" s="264"/>
      <c r="B23" s="264"/>
      <c r="C23" s="264"/>
      <c r="D23" s="1317"/>
      <c r="E23" s="1317"/>
      <c r="F23" s="1318"/>
      <c r="G23" s="1328"/>
      <c r="H23" s="1318"/>
      <c r="I23" s="264" t="s">
        <v>361</v>
      </c>
      <c r="J23" s="790">
        <v>7200</v>
      </c>
      <c r="K23" s="788">
        <v>7294</v>
      </c>
      <c r="L23" s="1314"/>
      <c r="M23" s="902"/>
    </row>
    <row r="24" spans="1:13" ht="29.25" customHeight="1" x14ac:dyDescent="0.25">
      <c r="A24" s="264"/>
      <c r="B24" s="264"/>
      <c r="C24" s="264"/>
      <c r="D24" s="1317"/>
      <c r="E24" s="1317"/>
      <c r="F24" s="1318"/>
      <c r="G24" s="1328"/>
      <c r="H24" s="1318"/>
      <c r="I24" s="264" t="s">
        <v>362</v>
      </c>
      <c r="J24" s="790">
        <v>2800</v>
      </c>
      <c r="K24" s="788">
        <v>2820</v>
      </c>
      <c r="L24" s="1174"/>
      <c r="M24" s="902"/>
    </row>
    <row r="25" spans="1:13" ht="29.25" customHeight="1" x14ac:dyDescent="0.25">
      <c r="A25" s="266" t="s">
        <v>176</v>
      </c>
      <c r="B25" s="266" t="s">
        <v>176</v>
      </c>
      <c r="C25" s="266" t="s">
        <v>177</v>
      </c>
      <c r="D25" s="264" t="s">
        <v>400</v>
      </c>
      <c r="E25" s="264" t="s">
        <v>15</v>
      </c>
      <c r="F25" s="265">
        <v>17.7</v>
      </c>
      <c r="G25" s="485">
        <v>19.3</v>
      </c>
      <c r="H25" s="265">
        <v>19.3</v>
      </c>
      <c r="I25" s="267" t="s">
        <v>401</v>
      </c>
      <c r="J25" s="791">
        <v>100</v>
      </c>
      <c r="K25" s="789">
        <v>100</v>
      </c>
      <c r="L25" s="267" t="s">
        <v>1021</v>
      </c>
      <c r="M25" s="902"/>
    </row>
    <row r="26" spans="1:13" ht="21" customHeight="1" x14ac:dyDescent="0.25">
      <c r="A26" s="264" t="s">
        <v>176</v>
      </c>
      <c r="B26" s="264" t="s">
        <v>176</v>
      </c>
      <c r="C26" s="1315" t="s">
        <v>168</v>
      </c>
      <c r="D26" s="1315"/>
      <c r="E26" s="1315"/>
      <c r="F26" s="269">
        <f>+F11+F25</f>
        <v>222.89999999999998</v>
      </c>
      <c r="G26" s="486">
        <f>+G11+G25</f>
        <v>219.4</v>
      </c>
      <c r="H26" s="269">
        <f>+H11+H25</f>
        <v>219.20000000000002</v>
      </c>
      <c r="I26" s="263"/>
      <c r="J26" s="792"/>
      <c r="K26" s="792"/>
      <c r="L26" s="268"/>
      <c r="M26" s="902"/>
    </row>
    <row r="27" spans="1:13" ht="34.5" customHeight="1" x14ac:dyDescent="0.25">
      <c r="A27" s="264" t="s">
        <v>176</v>
      </c>
      <c r="B27" s="264" t="s">
        <v>177</v>
      </c>
      <c r="C27" s="1322" t="s">
        <v>578</v>
      </c>
      <c r="D27" s="1323"/>
      <c r="E27" s="1323"/>
      <c r="F27" s="1323"/>
      <c r="G27" s="1323"/>
      <c r="H27" s="1323"/>
      <c r="I27" s="1323"/>
      <c r="J27" s="1323"/>
      <c r="K27" s="1323"/>
      <c r="L27" s="1324"/>
      <c r="M27" s="902"/>
    </row>
    <row r="28" spans="1:13" ht="115.5" customHeight="1" x14ac:dyDescent="0.25">
      <c r="A28" s="729" t="s">
        <v>176</v>
      </c>
      <c r="B28" s="729" t="s">
        <v>177</v>
      </c>
      <c r="C28" s="729" t="s">
        <v>176</v>
      </c>
      <c r="D28" s="729" t="s">
        <v>203</v>
      </c>
      <c r="E28" s="729" t="s">
        <v>15</v>
      </c>
      <c r="F28" s="728">
        <v>400</v>
      </c>
      <c r="G28" s="728">
        <v>360</v>
      </c>
      <c r="H28" s="728">
        <v>360</v>
      </c>
      <c r="I28" s="729" t="s">
        <v>233</v>
      </c>
      <c r="J28" s="271">
        <v>40</v>
      </c>
      <c r="K28" s="271">
        <v>33.14</v>
      </c>
      <c r="L28" s="729" t="s">
        <v>1022</v>
      </c>
      <c r="M28" s="902"/>
    </row>
    <row r="29" spans="1:13" ht="56.25" customHeight="1" x14ac:dyDescent="0.25">
      <c r="A29" s="271" t="s">
        <v>176</v>
      </c>
      <c r="B29" s="271" t="s">
        <v>177</v>
      </c>
      <c r="C29" s="272" t="s">
        <v>178</v>
      </c>
      <c r="D29" s="729" t="s">
        <v>668</v>
      </c>
      <c r="E29" s="729" t="s">
        <v>2</v>
      </c>
      <c r="F29" s="258">
        <v>40</v>
      </c>
      <c r="G29" s="258">
        <v>40</v>
      </c>
      <c r="H29" s="258">
        <v>40</v>
      </c>
      <c r="I29" s="729" t="s">
        <v>54</v>
      </c>
      <c r="J29" s="271">
        <v>10</v>
      </c>
      <c r="K29" s="797">
        <v>5</v>
      </c>
      <c r="L29" s="729" t="s">
        <v>1023</v>
      </c>
      <c r="M29" s="902"/>
    </row>
    <row r="30" spans="1:13" s="328" customFormat="1" ht="82.5" customHeight="1" x14ac:dyDescent="0.25">
      <c r="A30" s="272" t="s">
        <v>176</v>
      </c>
      <c r="B30" s="272" t="s">
        <v>177</v>
      </c>
      <c r="C30" s="272" t="s">
        <v>179</v>
      </c>
      <c r="D30" s="729" t="s">
        <v>849</v>
      </c>
      <c r="E30" s="459" t="s">
        <v>2</v>
      </c>
      <c r="F30" s="258">
        <v>0</v>
      </c>
      <c r="G30" s="258">
        <v>3.8</v>
      </c>
      <c r="H30" s="258">
        <v>3.7</v>
      </c>
      <c r="I30" s="729" t="s">
        <v>851</v>
      </c>
      <c r="J30" s="271">
        <v>108</v>
      </c>
      <c r="K30" s="798">
        <v>108</v>
      </c>
      <c r="L30" s="799" t="s">
        <v>1025</v>
      </c>
      <c r="M30" s="902"/>
    </row>
    <row r="31" spans="1:13" s="328" customFormat="1" ht="55.5" customHeight="1" x14ac:dyDescent="0.25">
      <c r="A31" s="272" t="s">
        <v>176</v>
      </c>
      <c r="B31" s="272" t="s">
        <v>177</v>
      </c>
      <c r="C31" s="272" t="s">
        <v>180</v>
      </c>
      <c r="D31" s="729" t="s">
        <v>850</v>
      </c>
      <c r="E31" s="459" t="s">
        <v>15</v>
      </c>
      <c r="F31" s="258">
        <v>0</v>
      </c>
      <c r="G31" s="258">
        <v>53</v>
      </c>
      <c r="H31" s="258">
        <v>53</v>
      </c>
      <c r="I31" s="459" t="s">
        <v>852</v>
      </c>
      <c r="J31" s="793">
        <v>1</v>
      </c>
      <c r="K31" s="798">
        <v>1</v>
      </c>
      <c r="L31" s="459" t="s">
        <v>1024</v>
      </c>
      <c r="M31" s="902"/>
    </row>
    <row r="32" spans="1:13" ht="18.75" customHeight="1" x14ac:dyDescent="0.25">
      <c r="A32" s="270" t="s">
        <v>176</v>
      </c>
      <c r="B32" s="268" t="s">
        <v>177</v>
      </c>
      <c r="C32" s="1315" t="s">
        <v>168</v>
      </c>
      <c r="D32" s="1315"/>
      <c r="E32" s="1315"/>
      <c r="F32" s="273">
        <f>SUM(F28:F31)</f>
        <v>440</v>
      </c>
      <c r="G32" s="487">
        <f>SUM(G28:G31)</f>
        <v>456.8</v>
      </c>
      <c r="H32" s="273">
        <f>SUM(H28:H31)</f>
        <v>456.7</v>
      </c>
      <c r="I32" s="264"/>
      <c r="J32" s="271"/>
      <c r="K32" s="271"/>
      <c r="L32" s="270"/>
      <c r="M32" s="902"/>
    </row>
    <row r="33" spans="1:13" ht="15.75" customHeight="1" x14ac:dyDescent="0.25">
      <c r="A33" s="270" t="s">
        <v>176</v>
      </c>
      <c r="B33" s="1315" t="s">
        <v>169</v>
      </c>
      <c r="C33" s="1315"/>
      <c r="D33" s="1315"/>
      <c r="E33" s="1315"/>
      <c r="F33" s="273">
        <f>+F32+F26</f>
        <v>662.9</v>
      </c>
      <c r="G33" s="487">
        <f>+G32+G26</f>
        <v>676.2</v>
      </c>
      <c r="H33" s="273">
        <f>+H32+H26</f>
        <v>675.9</v>
      </c>
      <c r="I33" s="264"/>
      <c r="J33" s="271"/>
      <c r="K33" s="271"/>
      <c r="L33" s="270"/>
      <c r="M33" s="902"/>
    </row>
    <row r="34" spans="1:13" ht="20.25" customHeight="1" x14ac:dyDescent="0.25">
      <c r="A34" s="1231" t="s">
        <v>170</v>
      </c>
      <c r="B34" s="1231"/>
      <c r="C34" s="1231"/>
      <c r="D34" s="1231"/>
      <c r="E34" s="1231"/>
      <c r="F34" s="274">
        <f>+F33</f>
        <v>662.9</v>
      </c>
      <c r="G34" s="488">
        <f>+G33</f>
        <v>676.2</v>
      </c>
      <c r="H34" s="274">
        <f>+H33</f>
        <v>675.9</v>
      </c>
      <c r="I34" s="903"/>
      <c r="J34" s="794"/>
      <c r="K34" s="794"/>
      <c r="L34" s="329"/>
    </row>
    <row r="35" spans="1:13" ht="18.75" customHeight="1" x14ac:dyDescent="0.25">
      <c r="A35" s="1296" t="s">
        <v>191</v>
      </c>
      <c r="B35" s="1296"/>
      <c r="C35" s="1296"/>
      <c r="D35" s="1296"/>
      <c r="E35" s="1296"/>
      <c r="F35" s="924">
        <f>+F34-F36-F43</f>
        <v>0</v>
      </c>
      <c r="G35" s="924">
        <f>+G34-G36-G43</f>
        <v>1.1368683772161603E-13</v>
      </c>
      <c r="H35" s="924">
        <f>+H34-H36-H43</f>
        <v>-1.1368683772161603E-13</v>
      </c>
      <c r="I35" s="903"/>
      <c r="J35" s="795"/>
      <c r="K35" s="795"/>
      <c r="L35" s="275"/>
    </row>
    <row r="36" spans="1:13" ht="18" customHeight="1" x14ac:dyDescent="0.25">
      <c r="A36" s="1295" t="s">
        <v>17</v>
      </c>
      <c r="B36" s="1295"/>
      <c r="C36" s="1295"/>
      <c r="D36" s="1295"/>
      <c r="E36" s="1295"/>
      <c r="F36" s="274">
        <f>+F37+F38</f>
        <v>662.9</v>
      </c>
      <c r="G36" s="488">
        <f>+G37+G38</f>
        <v>676.19999999999993</v>
      </c>
      <c r="H36" s="274">
        <f>+H37+H38</f>
        <v>675.90000000000009</v>
      </c>
      <c r="I36" s="903"/>
      <c r="J36" s="795"/>
      <c r="K36" s="795"/>
      <c r="L36" s="275"/>
    </row>
    <row r="37" spans="1:13" ht="12.75" customHeight="1" x14ac:dyDescent="0.25">
      <c r="A37" s="1293" t="s">
        <v>244</v>
      </c>
      <c r="B37" s="1293"/>
      <c r="C37" s="1293"/>
      <c r="D37" s="1293"/>
      <c r="E37" s="1293"/>
      <c r="F37" s="260">
        <f>+F29+F30</f>
        <v>40</v>
      </c>
      <c r="G37" s="489">
        <f>+G29+G30</f>
        <v>43.8</v>
      </c>
      <c r="H37" s="260">
        <f>+H29+H30</f>
        <v>43.7</v>
      </c>
      <c r="I37" s="903"/>
      <c r="J37" s="795"/>
      <c r="K37" s="795"/>
      <c r="L37" s="275"/>
    </row>
    <row r="38" spans="1:13" ht="12.75" customHeight="1" x14ac:dyDescent="0.25">
      <c r="A38" s="1293" t="s">
        <v>245</v>
      </c>
      <c r="B38" s="1293"/>
      <c r="C38" s="1293"/>
      <c r="D38" s="1293"/>
      <c r="E38" s="1293"/>
      <c r="F38" s="260">
        <f>F28+F25+F11+F31</f>
        <v>622.9</v>
      </c>
      <c r="G38" s="260">
        <f>G28+G25+G11+G31</f>
        <v>632.4</v>
      </c>
      <c r="H38" s="260">
        <f>H28+H25+H11+H31</f>
        <v>632.20000000000005</v>
      </c>
      <c r="I38" s="903"/>
      <c r="J38" s="795"/>
      <c r="K38" s="795"/>
      <c r="L38" s="275"/>
    </row>
    <row r="39" spans="1:13" ht="12.75" customHeight="1" x14ac:dyDescent="0.25">
      <c r="A39" s="1293" t="s">
        <v>246</v>
      </c>
      <c r="B39" s="1293"/>
      <c r="C39" s="1293"/>
      <c r="D39" s="1293"/>
      <c r="E39" s="1293"/>
      <c r="F39" s="260"/>
      <c r="G39" s="489"/>
      <c r="H39" s="260"/>
      <c r="I39" s="903"/>
      <c r="J39" s="795"/>
      <c r="K39" s="795"/>
      <c r="L39" s="275"/>
    </row>
    <row r="40" spans="1:13" ht="12.75" customHeight="1" x14ac:dyDescent="0.25">
      <c r="A40" s="1293" t="s">
        <v>247</v>
      </c>
      <c r="B40" s="1293"/>
      <c r="C40" s="1293"/>
      <c r="D40" s="1293"/>
      <c r="E40" s="1293"/>
      <c r="F40" s="260"/>
      <c r="G40" s="489"/>
      <c r="H40" s="260"/>
      <c r="I40" s="903"/>
      <c r="J40" s="795"/>
      <c r="K40" s="795"/>
      <c r="L40" s="275"/>
    </row>
    <row r="41" spans="1:13" ht="12.75" customHeight="1" x14ac:dyDescent="0.25">
      <c r="A41" s="1293" t="s">
        <v>248</v>
      </c>
      <c r="B41" s="1293"/>
      <c r="C41" s="1293"/>
      <c r="D41" s="1293"/>
      <c r="E41" s="1293"/>
      <c r="F41" s="260"/>
      <c r="G41" s="489"/>
      <c r="H41" s="260"/>
      <c r="I41" s="903"/>
      <c r="J41" s="795"/>
      <c r="K41" s="795"/>
      <c r="L41" s="275"/>
    </row>
    <row r="42" spans="1:13" ht="15" customHeight="1" x14ac:dyDescent="0.25">
      <c r="A42" s="1293" t="s">
        <v>249</v>
      </c>
      <c r="B42" s="1293"/>
      <c r="C42" s="1293"/>
      <c r="D42" s="1293"/>
      <c r="E42" s="1293"/>
      <c r="F42" s="276"/>
      <c r="G42" s="490"/>
      <c r="H42" s="276"/>
      <c r="I42" s="903"/>
      <c r="J42" s="795"/>
      <c r="K42" s="795"/>
      <c r="L42" s="275"/>
    </row>
    <row r="43" spans="1:13" ht="17.25" customHeight="1" x14ac:dyDescent="0.25">
      <c r="A43" s="1294" t="s">
        <v>16</v>
      </c>
      <c r="B43" s="1294"/>
      <c r="C43" s="1294"/>
      <c r="D43" s="1294"/>
      <c r="E43" s="1294"/>
      <c r="F43" s="277">
        <f>SUM(F44:F47)</f>
        <v>0</v>
      </c>
      <c r="G43" s="491">
        <f>SUM(G44:G47)</f>
        <v>0</v>
      </c>
      <c r="H43" s="277">
        <f>SUM(H44:H47)</f>
        <v>0</v>
      </c>
      <c r="I43" s="903"/>
      <c r="J43" s="795"/>
      <c r="K43" s="795"/>
      <c r="L43" s="275"/>
    </row>
    <row r="44" spans="1:13" ht="12.75" customHeight="1" x14ac:dyDescent="0.25">
      <c r="A44" s="1293" t="s">
        <v>250</v>
      </c>
      <c r="B44" s="1293"/>
      <c r="C44" s="1293"/>
      <c r="D44" s="1293"/>
      <c r="E44" s="1293"/>
      <c r="F44" s="260"/>
      <c r="G44" s="489"/>
      <c r="H44" s="260"/>
      <c r="I44" s="903"/>
      <c r="J44" s="795"/>
      <c r="K44" s="795"/>
      <c r="L44" s="275"/>
    </row>
    <row r="45" spans="1:13" ht="12.75" customHeight="1" x14ac:dyDescent="0.25">
      <c r="A45" s="1293" t="s">
        <v>251</v>
      </c>
      <c r="B45" s="1293"/>
      <c r="C45" s="1293"/>
      <c r="D45" s="1293"/>
      <c r="E45" s="1293"/>
      <c r="F45" s="260"/>
      <c r="G45" s="489"/>
      <c r="H45" s="260"/>
      <c r="I45" s="903"/>
      <c r="J45" s="795"/>
      <c r="K45" s="795"/>
      <c r="L45" s="275"/>
    </row>
    <row r="46" spans="1:13" ht="12.75" customHeight="1" x14ac:dyDescent="0.25">
      <c r="A46" s="1293" t="s">
        <v>252</v>
      </c>
      <c r="B46" s="1293"/>
      <c r="C46" s="1293"/>
      <c r="D46" s="1293"/>
      <c r="E46" s="1293"/>
      <c r="F46" s="260"/>
      <c r="G46" s="489"/>
      <c r="H46" s="260"/>
      <c r="I46" s="903"/>
      <c r="J46" s="795"/>
      <c r="K46" s="795"/>
      <c r="L46" s="275"/>
    </row>
    <row r="47" spans="1:13" ht="12.75" customHeight="1" x14ac:dyDescent="0.25">
      <c r="A47" s="1293" t="s">
        <v>253</v>
      </c>
      <c r="B47" s="1293"/>
      <c r="C47" s="1293"/>
      <c r="D47" s="1293"/>
      <c r="E47" s="1293"/>
      <c r="F47" s="260"/>
      <c r="G47" s="489"/>
      <c r="H47" s="260"/>
      <c r="I47" s="903"/>
      <c r="J47" s="795"/>
      <c r="K47" s="795"/>
      <c r="L47" s="275"/>
    </row>
    <row r="48" spans="1:13" s="132" customFormat="1" ht="15.75" customHeight="1" x14ac:dyDescent="0.25">
      <c r="A48" s="1026" t="s">
        <v>816</v>
      </c>
      <c r="B48" s="1026"/>
      <c r="C48" s="1026"/>
      <c r="D48" s="1026"/>
      <c r="E48" s="1026"/>
      <c r="F48" s="1026"/>
      <c r="G48" s="1026"/>
      <c r="H48" s="1026"/>
      <c r="I48" s="365"/>
      <c r="J48" s="577"/>
      <c r="K48" s="578"/>
      <c r="L48" s="546"/>
      <c r="M48" s="899"/>
    </row>
    <row r="49" spans="1:13" s="132" customFormat="1" ht="20.25" customHeight="1" x14ac:dyDescent="0.25">
      <c r="A49" s="941" t="s">
        <v>869</v>
      </c>
      <c r="B49" s="941"/>
      <c r="C49" s="941"/>
      <c r="D49" s="941"/>
      <c r="E49" s="941"/>
      <c r="F49" s="941"/>
      <c r="G49" s="941"/>
      <c r="H49" s="941"/>
      <c r="J49" s="579"/>
      <c r="K49" s="578"/>
      <c r="L49" s="546"/>
      <c r="M49" s="899"/>
    </row>
    <row r="118" spans="7:7" x14ac:dyDescent="0.25">
      <c r="G118" s="505"/>
    </row>
  </sheetData>
  <mergeCells count="48">
    <mergeCell ref="A48:H48"/>
    <mergeCell ref="A4:A7"/>
    <mergeCell ref="B4:B7"/>
    <mergeCell ref="C4:C7"/>
    <mergeCell ref="D4:D7"/>
    <mergeCell ref="E4:E7"/>
    <mergeCell ref="F4:F7"/>
    <mergeCell ref="G11:G24"/>
    <mergeCell ref="G4:G7"/>
    <mergeCell ref="H4:H7"/>
    <mergeCell ref="A37:E37"/>
    <mergeCell ref="A47:E47"/>
    <mergeCell ref="C32:E32"/>
    <mergeCell ref="A46:E46"/>
    <mergeCell ref="A38:E38"/>
    <mergeCell ref="C27:L27"/>
    <mergeCell ref="J1:L1"/>
    <mergeCell ref="J3:L3"/>
    <mergeCell ref="C26:E26"/>
    <mergeCell ref="A2:L2"/>
    <mergeCell ref="K13:K16"/>
    <mergeCell ref="F11:F24"/>
    <mergeCell ref="C10:L10"/>
    <mergeCell ref="E11:E24"/>
    <mergeCell ref="A8:I8"/>
    <mergeCell ref="B9:L9"/>
    <mergeCell ref="J13:J16"/>
    <mergeCell ref="I4:L4"/>
    <mergeCell ref="I5:I7"/>
    <mergeCell ref="J5:J7"/>
    <mergeCell ref="K5:K7"/>
    <mergeCell ref="L5:L7"/>
    <mergeCell ref="L11:L24"/>
    <mergeCell ref="A49:H49"/>
    <mergeCell ref="B33:E33"/>
    <mergeCell ref="A42:E42"/>
    <mergeCell ref="I13:I16"/>
    <mergeCell ref="A41:E41"/>
    <mergeCell ref="A39:E39"/>
    <mergeCell ref="D11:D24"/>
    <mergeCell ref="H11:H24"/>
    <mergeCell ref="A35:E35"/>
    <mergeCell ref="A44:E44"/>
    <mergeCell ref="A45:E45"/>
    <mergeCell ref="A34:E34"/>
    <mergeCell ref="A40:E40"/>
    <mergeCell ref="A36:E36"/>
    <mergeCell ref="A43:E43"/>
  </mergeCells>
  <phoneticPr fontId="18" type="noConversion"/>
  <pageMargins left="0.19685039370078741" right="0.19685039370078741" top="0.59055118110236227" bottom="0.19685039370078741" header="0" footer="0"/>
  <pageSetup paperSize="9" scale="7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12</vt:i4>
      </vt:variant>
      <vt:variant>
        <vt:lpstr>Įvardinti diapazonai</vt:lpstr>
      </vt:variant>
      <vt:variant>
        <vt:i4>13</vt:i4>
      </vt:variant>
    </vt:vector>
  </HeadingPairs>
  <TitlesOfParts>
    <vt:vector size="25" baseType="lpstr">
      <vt:lpstr>01šviet.</vt:lpstr>
      <vt:lpstr>02sveikat.</vt:lpstr>
      <vt:lpstr>03social.</vt:lpstr>
      <vt:lpstr>04sport.</vt:lpstr>
      <vt:lpstr>05kultura</vt:lpstr>
      <vt:lpstr>06turizm_paveld</vt:lpstr>
      <vt:lpstr>07Infrastr.</vt:lpstr>
      <vt:lpstr>08aplinkosauga</vt:lpstr>
      <vt:lpstr>09ž.ū.</vt:lpstr>
      <vt:lpstr>10verslas</vt:lpstr>
      <vt:lpstr>11valdym.</vt:lpstr>
      <vt:lpstr>Lešu poreikis iš viso</vt:lpstr>
      <vt:lpstr>'01šviet.'!Print_Area</vt:lpstr>
      <vt:lpstr>'02sveikat.'!Print_Area</vt:lpstr>
      <vt:lpstr>'03social.'!Print_Area</vt:lpstr>
      <vt:lpstr>'04sport.'!Print_Area</vt:lpstr>
      <vt:lpstr>'05kultura'!Print_Area</vt:lpstr>
      <vt:lpstr>'06turizm_paveld'!Print_Area</vt:lpstr>
      <vt:lpstr>'07Infrastr.'!Print_Area</vt:lpstr>
      <vt:lpstr>'08aplinkosauga'!Print_Area</vt:lpstr>
      <vt:lpstr>'09ž.ū.'!Print_Area</vt:lpstr>
      <vt:lpstr>'10verslas'!Print_Area</vt:lpstr>
      <vt:lpstr>'11valdym.'!Print_Area</vt:lpstr>
      <vt:lpstr>'Lešu poreikis iš viso'!Print_Area</vt:lpstr>
      <vt:lpstr>'07Infrastr.'!Print_Titles</vt:lpstr>
    </vt:vector>
  </TitlesOfParts>
  <Company>Kedainių raj. sav.</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Aušra</dc:creator>
  <cp:lastModifiedBy>Vartotoja</cp:lastModifiedBy>
  <cp:lastPrinted>2022-04-12T11:56:37Z</cp:lastPrinted>
  <dcterms:created xsi:type="dcterms:W3CDTF">2008-01-09T09:46:52Z</dcterms:created>
  <dcterms:modified xsi:type="dcterms:W3CDTF">2022-04-29T12:17:13Z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