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Vartotoja\Desktop\28 POSĖDIS\SP\"/>
    </mc:Choice>
  </mc:AlternateContent>
  <bookViews>
    <workbookView xWindow="0" yWindow="0" windowWidth="19200" windowHeight="7248" tabRatio="897"/>
  </bookViews>
  <sheets>
    <sheet name="1" sheetId="55" r:id="rId1"/>
    <sheet name="2" sheetId="52" r:id="rId2"/>
    <sheet name="3" sheetId="56" r:id="rId3"/>
  </sheets>
  <definedNames>
    <definedName name="_xlnm.Print_Area" localSheetId="0">'1'!$A$1:$F$99</definedName>
    <definedName name="_xlnm.Print_Area" localSheetId="1">'2'!$A$1:$I$34</definedName>
    <definedName name="_xlnm.Print_Area" localSheetId="2">'3'!$A$1:$F$17</definedName>
    <definedName name="_xlnm.Print_Titles" localSheetId="0">'1'!$6:$6</definedName>
    <definedName name="_xlnm.Print_Titles" localSheetId="1">'2'!$5:$7</definedName>
  </definedNames>
  <calcPr calcId="152511"/>
</workbook>
</file>

<file path=xl/calcChain.xml><?xml version="1.0" encoding="utf-8"?>
<calcChain xmlns="http://schemas.openxmlformats.org/spreadsheetml/2006/main">
  <c r="H35" i="52" l="1"/>
  <c r="H36" i="52"/>
  <c r="G36" i="52"/>
  <c r="G35" i="52" s="1"/>
  <c r="E36" i="52"/>
  <c r="E35" i="52" s="1"/>
  <c r="D36" i="52"/>
  <c r="D35" i="52" s="1"/>
  <c r="F37" i="52"/>
  <c r="F36" i="52" s="1"/>
  <c r="F35" i="52" s="1"/>
  <c r="C48" i="55"/>
  <c r="E68" i="55"/>
  <c r="E33" i="52"/>
  <c r="E32" i="52"/>
  <c r="F33" i="52"/>
  <c r="F32" i="52" s="1"/>
  <c r="G33" i="52"/>
  <c r="G32" i="52"/>
  <c r="H33" i="52"/>
  <c r="H32" i="52" s="1"/>
  <c r="D32" i="52"/>
  <c r="D33" i="52"/>
  <c r="D25" i="52"/>
  <c r="D24" i="52" s="1"/>
  <c r="F27" i="52"/>
  <c r="F28" i="52"/>
  <c r="F29" i="52"/>
  <c r="F30" i="52"/>
  <c r="E26" i="52"/>
  <c r="E25" i="52" s="1"/>
  <c r="G26" i="52"/>
  <c r="G25" i="52"/>
  <c r="G24" i="52" s="1"/>
  <c r="H26" i="52"/>
  <c r="H25" i="52" s="1"/>
  <c r="D26" i="52"/>
  <c r="E22" i="52"/>
  <c r="G22" i="52"/>
  <c r="G21" i="52"/>
  <c r="H22" i="52"/>
  <c r="H21" i="52"/>
  <c r="D22" i="52"/>
  <c r="D21" i="52"/>
  <c r="F23" i="52"/>
  <c r="F22" i="52"/>
  <c r="F20" i="52"/>
  <c r="F19" i="52" s="1"/>
  <c r="F18" i="52" s="1"/>
  <c r="F17" i="52" s="1"/>
  <c r="G15" i="52"/>
  <c r="G14" i="52" s="1"/>
  <c r="G13" i="52" s="1"/>
  <c r="H15" i="52"/>
  <c r="H14" i="52"/>
  <c r="H13" i="52" s="1"/>
  <c r="E15" i="52"/>
  <c r="E14" i="52"/>
  <c r="E13" i="52"/>
  <c r="D14" i="52"/>
  <c r="D13" i="52"/>
  <c r="D11" i="52"/>
  <c r="E11" i="52"/>
  <c r="E10" i="52" s="1"/>
  <c r="E9" i="52" s="1"/>
  <c r="E8" i="52" s="1"/>
  <c r="G11" i="52"/>
  <c r="G10" i="52"/>
  <c r="G9" i="52" s="1"/>
  <c r="G8" i="52" s="1"/>
  <c r="H11" i="52"/>
  <c r="H10" i="52"/>
  <c r="H9" i="52"/>
  <c r="H8" i="52" s="1"/>
  <c r="E67" i="55"/>
  <c r="C97" i="55"/>
  <c r="C96" i="55"/>
  <c r="C88" i="55" s="1"/>
  <c r="C95" i="55"/>
  <c r="C89" i="55"/>
  <c r="C86" i="55"/>
  <c r="E86" i="55" s="1"/>
  <c r="C79" i="55"/>
  <c r="C75" i="55"/>
  <c r="C69" i="55" s="1"/>
  <c r="E69" i="55" s="1"/>
  <c r="C74" i="55"/>
  <c r="C70" i="55"/>
  <c r="C65" i="55"/>
  <c r="E65" i="55"/>
  <c r="C64" i="55"/>
  <c r="C63" i="55"/>
  <c r="C62" i="55"/>
  <c r="E62" i="55"/>
  <c r="C61" i="55"/>
  <c r="C60" i="55"/>
  <c r="E60" i="55" s="1"/>
  <c r="C55" i="55"/>
  <c r="E55" i="55" s="1"/>
  <c r="C46" i="55"/>
  <c r="E46" i="55" s="1"/>
  <c r="C44" i="55"/>
  <c r="C24" i="55"/>
  <c r="C22" i="55"/>
  <c r="C19" i="55" s="1"/>
  <c r="C17" i="55"/>
  <c r="C16" i="55"/>
  <c r="C15" i="55" s="1"/>
  <c r="E15" i="55" s="1"/>
  <c r="C12" i="55"/>
  <c r="C8" i="55"/>
  <c r="C7" i="55"/>
  <c r="D97" i="55"/>
  <c r="E97" i="55" s="1"/>
  <c r="D96" i="55"/>
  <c r="D95" i="55"/>
  <c r="E95" i="55"/>
  <c r="D89" i="55"/>
  <c r="E89" i="55" s="1"/>
  <c r="D86" i="55"/>
  <c r="D79" i="55"/>
  <c r="D75" i="55"/>
  <c r="E75" i="55"/>
  <c r="D74" i="55"/>
  <c r="D70" i="55"/>
  <c r="D69" i="55" s="1"/>
  <c r="D65" i="55"/>
  <c r="D64" i="55"/>
  <c r="E64" i="55" s="1"/>
  <c r="D63" i="55"/>
  <c r="D61" i="55"/>
  <c r="D60" i="55"/>
  <c r="D48" i="55" s="1"/>
  <c r="D55" i="55"/>
  <c r="D46" i="55"/>
  <c r="D44" i="55"/>
  <c r="E44" i="55" s="1"/>
  <c r="D24" i="55"/>
  <c r="D19" i="55" s="1"/>
  <c r="D18" i="55" s="1"/>
  <c r="D14" i="55" s="1"/>
  <c r="D22" i="55"/>
  <c r="D17" i="55"/>
  <c r="E17" i="55" s="1"/>
  <c r="D15" i="55"/>
  <c r="D12" i="55"/>
  <c r="D8" i="55"/>
  <c r="D7" i="55"/>
  <c r="D6" i="55" s="1"/>
  <c r="E13" i="56"/>
  <c r="E15" i="56"/>
  <c r="F31" i="52"/>
  <c r="E16" i="56"/>
  <c r="E14" i="56"/>
  <c r="E12" i="56"/>
  <c r="E11" i="56"/>
  <c r="E10" i="56"/>
  <c r="E9" i="56"/>
  <c r="F34" i="52"/>
  <c r="E21" i="52"/>
  <c r="E19" i="52"/>
  <c r="E18" i="52"/>
  <c r="E17" i="52" s="1"/>
  <c r="G19" i="52"/>
  <c r="G18" i="52"/>
  <c r="H19" i="52"/>
  <c r="H18" i="52" s="1"/>
  <c r="H17" i="52" s="1"/>
  <c r="D19" i="52"/>
  <c r="D18" i="52"/>
  <c r="D17" i="52" s="1"/>
  <c r="D10" i="52"/>
  <c r="D9" i="52" s="1"/>
  <c r="D8" i="52" s="1"/>
  <c r="E9" i="55"/>
  <c r="E10" i="55"/>
  <c r="E11" i="55"/>
  <c r="E13" i="55"/>
  <c r="E63" i="55"/>
  <c r="E66" i="55"/>
  <c r="F16" i="52"/>
  <c r="F15" i="52" s="1"/>
  <c r="F14" i="52" s="1"/>
  <c r="F13" i="52" s="1"/>
  <c r="F12" i="52"/>
  <c r="F11" i="52" s="1"/>
  <c r="F10" i="52" s="1"/>
  <c r="F9" i="52" s="1"/>
  <c r="F8" i="52" s="1"/>
  <c r="E20" i="55"/>
  <c r="E21" i="55"/>
  <c r="E23" i="55"/>
  <c r="E25" i="55"/>
  <c r="E26" i="55"/>
  <c r="E27" i="55"/>
  <c r="E28" i="55"/>
  <c r="E29" i="55"/>
  <c r="E30" i="55"/>
  <c r="E31" i="55"/>
  <c r="E32" i="55"/>
  <c r="E33" i="55"/>
  <c r="E34" i="55"/>
  <c r="E35" i="55"/>
  <c r="E36" i="55"/>
  <c r="E37" i="55"/>
  <c r="E38" i="55"/>
  <c r="E39" i="55"/>
  <c r="E40" i="55"/>
  <c r="E41" i="55"/>
  <c r="E42" i="55"/>
  <c r="E43" i="55"/>
  <c r="E45" i="55"/>
  <c r="E47" i="55"/>
  <c r="E49" i="55"/>
  <c r="E50" i="55"/>
  <c r="E51" i="55"/>
  <c r="E52" i="55"/>
  <c r="E53" i="55"/>
  <c r="E54" i="55"/>
  <c r="E56" i="55"/>
  <c r="E57" i="55"/>
  <c r="E58" i="55"/>
  <c r="E59" i="55"/>
  <c r="E71" i="55"/>
  <c r="E72" i="55"/>
  <c r="E73" i="55"/>
  <c r="E76" i="55"/>
  <c r="E77" i="55"/>
  <c r="E78" i="55"/>
  <c r="E80" i="55"/>
  <c r="E81" i="55"/>
  <c r="E82" i="55"/>
  <c r="E83" i="55"/>
  <c r="E84" i="55"/>
  <c r="E90" i="55"/>
  <c r="E91" i="55"/>
  <c r="E92" i="55"/>
  <c r="E93" i="55"/>
  <c r="E94" i="55"/>
  <c r="E98" i="55"/>
  <c r="E16" i="55"/>
  <c r="E74" i="55"/>
  <c r="G17" i="52"/>
  <c r="F21" i="52"/>
  <c r="E70" i="55"/>
  <c r="F26" i="52"/>
  <c r="F25" i="52" s="1"/>
  <c r="E61" i="55"/>
  <c r="E79" i="55"/>
  <c r="E24" i="55"/>
  <c r="E8" i="55"/>
  <c r="E12" i="55"/>
  <c r="C6" i="55"/>
  <c r="E6" i="55" s="1"/>
  <c r="E7" i="55"/>
  <c r="E96" i="55"/>
  <c r="E48" i="55" l="1"/>
  <c r="C18" i="55"/>
  <c r="E19" i="55"/>
  <c r="E88" i="55"/>
  <c r="E24" i="52"/>
  <c r="F24" i="52"/>
  <c r="D85" i="55"/>
  <c r="D87" i="55" s="1"/>
  <c r="D99" i="55" s="1"/>
  <c r="H24" i="52"/>
  <c r="D88" i="55"/>
  <c r="E22" i="55"/>
  <c r="C14" i="55" l="1"/>
  <c r="E18" i="55"/>
  <c r="E14" i="55" l="1"/>
  <c r="C85" i="55"/>
  <c r="E85" i="55" l="1"/>
  <c r="C87" i="55"/>
  <c r="E87" i="55" l="1"/>
  <c r="C99" i="55"/>
  <c r="E99" i="55" s="1"/>
</calcChain>
</file>

<file path=xl/sharedStrings.xml><?xml version="1.0" encoding="utf-8"?>
<sst xmlns="http://schemas.openxmlformats.org/spreadsheetml/2006/main" count="253" uniqueCount="237">
  <si>
    <t>Eil. Nr.</t>
  </si>
  <si>
    <t>Asignavimų valdytojas</t>
  </si>
  <si>
    <t>Programos kodas</t>
  </si>
  <si>
    <t>Pastabos</t>
  </si>
  <si>
    <t xml:space="preserve">Pakeitimai </t>
  </si>
  <si>
    <t xml:space="preserve">    (+)</t>
  </si>
  <si>
    <t xml:space="preserve">   ( - )</t>
  </si>
  <si>
    <t>Skirtu- mas</t>
  </si>
  <si>
    <t>iš jų darbo užmokesčiui (+,-)</t>
  </si>
  <si>
    <t>iš jų turtui (+,-)</t>
  </si>
  <si>
    <t>Paaiškinamoji lentelė Nr. 2</t>
  </si>
  <si>
    <t>01</t>
  </si>
  <si>
    <t>ŠVIETIMAS IR UGDYMAS</t>
  </si>
  <si>
    <t xml:space="preserve">Kėdainių rajono savivaldybės administracija </t>
  </si>
  <si>
    <t>Paaiškinamoji lentelė Nr. 3</t>
  </si>
  <si>
    <t>(tūkst. Eur)</t>
  </si>
  <si>
    <t>Biudžeto patikslinimo 3 priedas</t>
  </si>
  <si>
    <t xml:space="preserve">             Pajamų pavadinimas</t>
  </si>
  <si>
    <t xml:space="preserve"> MOKESČIAI (2+3+7)</t>
  </si>
  <si>
    <t xml:space="preserve">Gyventojų pajamų mokestis </t>
  </si>
  <si>
    <t>Turto mokesčiai (4+5+6)</t>
  </si>
  <si>
    <t>Žemės mokestis</t>
  </si>
  <si>
    <t>Paveldimo turto mokestis</t>
  </si>
  <si>
    <t>Mokestis už aplinkos teršimą</t>
  </si>
  <si>
    <t>Valstybės rinkliava</t>
  </si>
  <si>
    <t xml:space="preserve">Nuomos mokestis už valstybinę žemę ir valstybinio vidaus  vandenų fondo vandens telkinius  </t>
  </si>
  <si>
    <t>Dividendai</t>
  </si>
  <si>
    <t>Pajamos už ilgalaikio ir trumpalaikio materialiojo turto nuomą</t>
  </si>
  <si>
    <t>Pajamos už prekes ir paslaugas</t>
  </si>
  <si>
    <t xml:space="preserve">Įmokos už išlaikymą švietimo, socialinės apsaugos ir kitose  įstaigose </t>
  </si>
  <si>
    <t>Pajamos iš baudų ir konfiskacijos</t>
  </si>
  <si>
    <t>Kitos neišvardytos pajamos</t>
  </si>
  <si>
    <t>Materialiojo ir nematerialiojo turto realizavimo pajamos</t>
  </si>
  <si>
    <t xml:space="preserve">     dalyvauti rengiant ir vykdant mobilizaciją</t>
  </si>
  <si>
    <t xml:space="preserve">     valstybinės kalbos vartojimo ir taisyklingumo kontrolei</t>
  </si>
  <si>
    <t xml:space="preserve">     socialinėms išmokoms ir kompensacijoms skaičiuoti ir mokėti </t>
  </si>
  <si>
    <t xml:space="preserve">     socialinei paramai mokiniams </t>
  </si>
  <si>
    <t xml:space="preserve">     socialinėms paslaugoms</t>
  </si>
  <si>
    <t xml:space="preserve">     jaunimo teisių apsaugai</t>
  </si>
  <si>
    <t xml:space="preserve">     būsto nuomos ar išperkamosios būsto nuomos mokesčių dalies kompensacijoms</t>
  </si>
  <si>
    <t xml:space="preserve">     valstybės garantuojamai pirminei teisinei pagalbai teikti</t>
  </si>
  <si>
    <t xml:space="preserve">     gyventojų registrui tvarkyti ir duomenims valstybės registrams teikti</t>
  </si>
  <si>
    <t xml:space="preserve">     civilinei saugai</t>
  </si>
  <si>
    <t xml:space="preserve">     priešgaisrinei saugai</t>
  </si>
  <si>
    <t xml:space="preserve">     gyvenamosios vietos deklaravimo duomenų ir gyvenamosios vietos neturinčių asmenų apskaitos duomenims tvarkyti</t>
  </si>
  <si>
    <t xml:space="preserve">     žemės ūkio funkcijoms atlikti</t>
  </si>
  <si>
    <t xml:space="preserve">     melioracijai</t>
  </si>
  <si>
    <t xml:space="preserve">     erdvinių duomenų rinkinio tvarkymui</t>
  </si>
  <si>
    <t xml:space="preserve">     savivaldybėms priskirtiems archyviniems dokumentams tvarkyti</t>
  </si>
  <si>
    <t xml:space="preserve">     duomenų teikimas Valstybės suteiktos pagalbos registrui</t>
  </si>
  <si>
    <t xml:space="preserve">     mokinių visuomenės sveikatos priežiūrai</t>
  </si>
  <si>
    <t xml:space="preserve">     visuomenės sveikatos stiprinimui ir stebėsenai</t>
  </si>
  <si>
    <t xml:space="preserve">     neveiksnių asmenų būklės peržiūrėjimui</t>
  </si>
  <si>
    <t xml:space="preserve">     savižudžių prevencijos priemonių įgyvendinimui</t>
  </si>
  <si>
    <t>Kita tikslinė dotacija, iš jos:</t>
  </si>
  <si>
    <t xml:space="preserve">     mokyklos specialiųjų ugdymosi poreikių turintiems mokiniams</t>
  </si>
  <si>
    <t xml:space="preserve">      infrastruktūros projektų nuosavam indėliui užtikrinti</t>
  </si>
  <si>
    <t>FINANSINIŲ ĮSIPAREIGOJIMŲ PRISIĖMIMO (SKOLINIMOSI) PAJAMOS</t>
  </si>
  <si>
    <t xml:space="preserve">Biudžeto apyvartos </t>
  </si>
  <si>
    <t>Ilgalaikio ir trumpalaikio materialiojo turto nuomos</t>
  </si>
  <si>
    <t>Prekių ir paslaugų</t>
  </si>
  <si>
    <t>Įmokų už išlaikymą švietimo, socialinės apsaugos ir kitose įstaigose</t>
  </si>
  <si>
    <t xml:space="preserve">Aplinkos apsaugos rėmimo programos apyvartos </t>
  </si>
  <si>
    <t>Pajamų už vietinę rinkliavą</t>
  </si>
  <si>
    <t>Pajamų už parduotą turtą</t>
  </si>
  <si>
    <t>IŠ VISO (32+33)</t>
  </si>
  <si>
    <t>Paaiškinamoji lentelė Nr. 1</t>
  </si>
  <si>
    <t>Pasikeitimas (+,-)</t>
  </si>
  <si>
    <t xml:space="preserve">Kėdainių rajono savivaldybės administracija iš viso: </t>
  </si>
  <si>
    <t>Kėdainių rajono savivaldybės administracija iš viso:</t>
  </si>
  <si>
    <t>13.1</t>
  </si>
  <si>
    <t>15.3</t>
  </si>
  <si>
    <t>15.4</t>
  </si>
  <si>
    <t>12.2</t>
  </si>
  <si>
    <t>12.3</t>
  </si>
  <si>
    <t>Biudžeto patikslinimo 10 priedas</t>
  </si>
  <si>
    <t>Nekilnojamojo turto mokestis</t>
  </si>
  <si>
    <t>Prekių ir paslaugų mokesčiai (8)</t>
  </si>
  <si>
    <t>DOTACIJOS (10+11+15)</t>
  </si>
  <si>
    <t>10.1</t>
  </si>
  <si>
    <t>10.2</t>
  </si>
  <si>
    <t>Speciali tikslinė dotacija (12+13+14), iš jos:</t>
  </si>
  <si>
    <t>12.1</t>
  </si>
  <si>
    <t>12.4</t>
  </si>
  <si>
    <t>12.5</t>
  </si>
  <si>
    <t>12.6</t>
  </si>
  <si>
    <t>12.7</t>
  </si>
  <si>
    <t>12.8</t>
  </si>
  <si>
    <t xml:space="preserve">     užimtumo didinimo programai įgyvendinti</t>
  </si>
  <si>
    <t>12.9</t>
  </si>
  <si>
    <t xml:space="preserve">     civilinės būklės aktams registruoti</t>
  </si>
  <si>
    <t>12.10</t>
  </si>
  <si>
    <t>12.11</t>
  </si>
  <si>
    <t>12.12</t>
  </si>
  <si>
    <t>12.13</t>
  </si>
  <si>
    <t>12.14</t>
  </si>
  <si>
    <t>12.15</t>
  </si>
  <si>
    <t>12.16</t>
  </si>
  <si>
    <t>12.17</t>
  </si>
  <si>
    <t>12.18</t>
  </si>
  <si>
    <t>12.19</t>
  </si>
  <si>
    <t>12.20</t>
  </si>
  <si>
    <t>12.21</t>
  </si>
  <si>
    <t>12.22</t>
  </si>
  <si>
    <t>12.23</t>
  </si>
  <si>
    <t>14.1</t>
  </si>
  <si>
    <t>Kitos dotacijos, iš jų:</t>
  </si>
  <si>
    <t>15.1</t>
  </si>
  <si>
    <t>15.2</t>
  </si>
  <si>
    <t>15.5</t>
  </si>
  <si>
    <t>15.6</t>
  </si>
  <si>
    <t>15.7</t>
  </si>
  <si>
    <t>15.8</t>
  </si>
  <si>
    <t>15.9</t>
  </si>
  <si>
    <t>15.10</t>
  </si>
  <si>
    <t>15.11</t>
  </si>
  <si>
    <t>15.12</t>
  </si>
  <si>
    <t>15.13</t>
  </si>
  <si>
    <t>15.14</t>
  </si>
  <si>
    <t>KITOS PAJAMOS (17+22+26+29+30+31)</t>
  </si>
  <si>
    <t>Turto pajamos (18+19+20+21)</t>
  </si>
  <si>
    <t>Mokesčiai už medžiojamųjų gyvūnų išteklius</t>
  </si>
  <si>
    <t>Mokesčiai už valstybinius gamtos išteklius</t>
  </si>
  <si>
    <t>Pajamos už prekes ir paslaugas (23+24+25)</t>
  </si>
  <si>
    <t>Rinkliavos (27+28 )</t>
  </si>
  <si>
    <t>Vietinė rinkliava</t>
  </si>
  <si>
    <t xml:space="preserve">                                       IŠ VISO PAJAMŲ IR DOTACIJŲ (1+9+16)</t>
  </si>
  <si>
    <t>IŠ VISO (34+35)</t>
  </si>
  <si>
    <t>Dotacija savivaldybėms iš Europos Sąjungos, kitos tarptautinės finansinės paramos ir bendrojo finansavimo lėšų (10.1+10.2 )</t>
  </si>
  <si>
    <t>Dotacija savivaldybėms iš Europos Sąjungos, kitos tarptautinės finansinės paramos ir bendrojo finansavimo lėšų einamiesiems tikslams</t>
  </si>
  <si>
    <t>Dotacija savivaldybėms iš Europos Sąjungos, kitos tarptautinės finansinės paramos ir bendrojo finansavimo lėšų turtui įsigyti</t>
  </si>
  <si>
    <t>Valstybinėms (perduotoms savivaldybėms) funkcijoms atlikti, iš jų:</t>
  </si>
  <si>
    <t>12.24</t>
  </si>
  <si>
    <t xml:space="preserve">     koordinuotai teikiamų paslaugų vaikams nuo gimimo iki 18 metų (turintiems didelių ir labai didelių specialiųjų ugdymosi poreikių − iki 21 metų) ir vaiko atstovams koordinuoti</t>
  </si>
  <si>
    <t>Ugdymo reikmėms finansuoti, iš jų</t>
  </si>
  <si>
    <t xml:space="preserve">      skaitmeninio ugdymo plėtrai</t>
  </si>
  <si>
    <t xml:space="preserve">      valstybės biudžeto lėšos, skirtos neformaliajam vaikų švietimui </t>
  </si>
  <si>
    <t xml:space="preserve">      valstybės biudžeto lėšos, skirtos konsultacijoms mokiniams, patiriantiems mokymosi sunkumų</t>
  </si>
  <si>
    <t xml:space="preserve">      valstybės biudžeto lėšos, skirtos įsteigti naujas mokytojų padėjėjų pareigybes savivaldybėje</t>
  </si>
  <si>
    <t xml:space="preserve">     valstybės biudžeto lėšos mokinių, pasirinkusių laikyti brandos egzaminus 2021 metais ir dėl COVID-19 pandemijos patyrusių mokymosi praradimų, tiesioginėms konsultacijoms</t>
  </si>
  <si>
    <t xml:space="preserve">      valstybės biudžeto lėšos, skirtos socialinių paslaugų šakos kolektyvinės sutarties įsipareigojimams igyvendinti</t>
  </si>
  <si>
    <t xml:space="preserve">      valstybės biudžeto lėšos, skirtos akredituotai vaikų dienos socialinei priežiūrai organizuoti</t>
  </si>
  <si>
    <t xml:space="preserve">      savivaldybės viešajai bibliotekai dokumentams 2021 metais įsigyti</t>
  </si>
  <si>
    <t xml:space="preserve">      savivaldybės kultūros ir meno darbuotojų darbo užmokesčiui padidinti</t>
  </si>
  <si>
    <t xml:space="preserve">      „Sosnovskio barščio naikinimas Kėdainių rajone“</t>
  </si>
  <si>
    <t xml:space="preserve">      įrengti vandens transporto priemonių nuleidimo vietą Angirių tvenkinyje</t>
  </si>
  <si>
    <t xml:space="preserve">      kompensuoti savivaldybės patirtas išlaidas, esant valstybės lygio ekstremaliajai situacijai, siekiant šalinti COVID-19 ligos (koronaviruso infekcijos) padarinius</t>
  </si>
  <si>
    <t xml:space="preserve">     kompensuoti patirtas išlaidas už skiepijimo nuo COVID-19 ligos (koronaviruso infekcijos) paslaugas</t>
  </si>
  <si>
    <t xml:space="preserve">      savivaldybės institucijos valdomiems vietinės reikšmės keliams</t>
  </si>
  <si>
    <t>2020 METŲ NEPANAUDOTOS BIUDŽETO PAJAMOS, IŠ JŲ:</t>
  </si>
  <si>
    <t>Dotacija savivaldybėms iš Europos Sąjungos, kitos tarptautinės finansinės paramos ir bendrojo finansavimo lėšų turtui įsigyti iš jų:</t>
  </si>
  <si>
    <t xml:space="preserve">     infrastruktūros projektų nuosavam indėliui užtikrinti</t>
  </si>
  <si>
    <t>32.5</t>
  </si>
  <si>
    <t>Kėdainių rajono savivaldybės 2021 m. biudžeto asignavimai investicijų projektams ir remonto darbams finansuoti pagal objektus:</t>
  </si>
  <si>
    <t>02</t>
  </si>
  <si>
    <t>SVEIKATOS APSAUGA</t>
  </si>
  <si>
    <t>15.16</t>
  </si>
  <si>
    <t xml:space="preserve">         valstybės biudžeto lėšos, skirtos  išlaidoms susijusioms su pedagoginių darbuotojų skaičiaus optimizavimu</t>
  </si>
  <si>
    <t>15.17</t>
  </si>
  <si>
    <t xml:space="preserve">      kompensuoti paskolas</t>
  </si>
  <si>
    <t>15.18</t>
  </si>
  <si>
    <t xml:space="preserve">      kompensuoti savivaldybės gyventojų asbesto turinčių gaminių atliekų surinkimo išlaidas</t>
  </si>
  <si>
    <t>15.15</t>
  </si>
  <si>
    <t xml:space="preserve">      valstybės investicijų 2021 m. programoje numatytoms kapitalo investicijoms</t>
  </si>
  <si>
    <t>Josvainių socialinis ir ugdymo centras</t>
  </si>
  <si>
    <t>03</t>
  </si>
  <si>
    <t>SOCIALINĖS APSAUGOS PLĖTOJIMAS</t>
  </si>
  <si>
    <t>04</t>
  </si>
  <si>
    <t xml:space="preserve">SPORTO VEIKLOS PLĖTRA </t>
  </si>
  <si>
    <t>06</t>
  </si>
  <si>
    <t>KULTŪROS PAVELDO IŠSAUGOJIMAS, TURIZMO SKATINIMAS IR VYSTYMAS</t>
  </si>
  <si>
    <t xml:space="preserve">Įrengti pėsčiųjų ir dviračių takus Pramonės g. Kėdainių mieste  </t>
  </si>
  <si>
    <t>07</t>
  </si>
  <si>
    <t>INFRASTRUKTŪROS OBJEKTŲ  PRIEŽIŪRA IR PLĖTRA</t>
  </si>
  <si>
    <t>Biudžeto patikslinimo 7 priedas</t>
  </si>
  <si>
    <t>Kėdainių bendruomenės socialinis centras</t>
  </si>
  <si>
    <t>Dotnuvos slaugos namai</t>
  </si>
  <si>
    <t>Šėtos socialinis ir ugdymo  centras</t>
  </si>
  <si>
    <t>03.3</t>
  </si>
  <si>
    <t>Kėdainių pagalbos šeimai centras</t>
  </si>
  <si>
    <t xml:space="preserve">                 KĖDAINIŲ RAJONO SAVIVALDYBĖS APLINKOS APSAUGOS RĖMIMO SPECIALIOSIOS PROGRAMOS</t>
  </si>
  <si>
    <t xml:space="preserve">KĖDAINIŲ RAJONO SAVIVALDYBĖS APLINKOS APSAUGOS RĖMIMO SPECIALIOSIOS PROGRAMOS 2021 METŲ PRIEMONIŲ SĄMATA  </t>
  </si>
  <si>
    <t>2021-02-26
 Nr. TS-26</t>
  </si>
  <si>
    <t>Pasikei- timas   (+,-)</t>
  </si>
  <si>
    <t>4. Kitos aplinkosaugos priemonės, kurioms įgyvendinti panaudotos programos lėšos</t>
  </si>
  <si>
    <t>Priemonės pavadinimas</t>
  </si>
  <si>
    <t>4.2.</t>
  </si>
  <si>
    <t>Aplinkos monitoringo, prevencinės, aplinkos atkūrimo priemonės</t>
  </si>
  <si>
    <t>4.2.10.</t>
  </si>
  <si>
    <t>Akademijos tvenkinio pakrantės sutvarkymui</t>
  </si>
  <si>
    <t>Akademijos parko sutvarkymui</t>
  </si>
  <si>
    <t>4.3.</t>
  </si>
  <si>
    <t>Visuomenės švietimo ir mokymo aplinkosaugos klausimais priemonės</t>
  </si>
  <si>
    <t>4.3.3.</t>
  </si>
  <si>
    <t>Konkursui „Gražiausiai tvarkoma aplinka“ rengti</t>
  </si>
  <si>
    <t xml:space="preserve">Iš viso: </t>
  </si>
  <si>
    <t>4.4.5.</t>
  </si>
  <si>
    <t>4.5.</t>
  </si>
  <si>
    <t>Kitos išlaidos</t>
  </si>
  <si>
    <t>4.4.</t>
  </si>
  <si>
    <t>Želdynų ir želdinių apsaugos, tvarkymo, būklės stebėsenos, želdynų kūrimo, želdinių veisimo ir inventorizavimo priemonės</t>
  </si>
  <si>
    <t xml:space="preserve"> 2021 METŲ PRIEMONIŲ SĄMATOS PASIKEITIMAI PAGAL 2021 M. RUGPJŪČIO MĖN. TARYBOS SPRENDIMO PROJEKTĄ                                                                                                                </t>
  </si>
  <si>
    <t>2021 08 27 SP-</t>
  </si>
  <si>
    <t xml:space="preserve"> </t>
  </si>
  <si>
    <t xml:space="preserve">          KĖDAINIŲ RAJONO SAVIVALDYBĖS 2021 METŲ BIUDŽETO PAJAMŲ PASIKEITIMAS PAGAL 2021 METŲ RUGPJŪČIO MĖN. TARYBOS SPRENDIMO PROJEKTĄ </t>
  </si>
  <si>
    <t>2021 07 16 TS-158</t>
  </si>
  <si>
    <t>15.19</t>
  </si>
  <si>
    <t>LR Socialinės apsaugos ir darbo ministro 2021-06-23 Įsakymas Nr.A1-467</t>
  </si>
  <si>
    <t>LR Susisiekimo ministro 2021-07-29 Įsakymas Nr.3-380</t>
  </si>
  <si>
    <t>32.5.7</t>
  </si>
  <si>
    <t>35.14</t>
  </si>
  <si>
    <t>35.14.3</t>
  </si>
  <si>
    <t>Atnaujinti Dotnuvos seniūnijos Akademijos miestelio visuomeninės paskirties pastatą, pritaikant jį kaimo bendruomenės poreikiams</t>
  </si>
  <si>
    <t>9</t>
  </si>
  <si>
    <t>9.1</t>
  </si>
  <si>
    <t>Tobulinti Kėdainių sporto centro infrastruktūrą (Parko g. 4, Vilainiai)</t>
  </si>
  <si>
    <t>13.3</t>
  </si>
  <si>
    <t>07.1</t>
  </si>
  <si>
    <t>Kita dotacija  savivaldybės institucijos valdomiems vietinės reikšmės keliams</t>
  </si>
  <si>
    <t>LR Susisiekimo ministro 2021-08-05 Įsakymas Nr.3-394</t>
  </si>
  <si>
    <r>
      <t xml:space="preserve">Skirtas papildomas finansavimas pagal sutartį Nr. </t>
    </r>
    <r>
      <rPr>
        <sz val="12"/>
        <rFont val="Times New Roman"/>
        <family val="1"/>
        <charset val="186"/>
      </rPr>
      <t>09.1.3-CPVA-R-725-21-0013</t>
    </r>
    <r>
      <rPr>
        <sz val="12"/>
        <color indexed="8"/>
        <rFont val="Times New Roman"/>
        <family val="1"/>
        <charset val="186"/>
      </rPr>
      <t xml:space="preserve"> </t>
    </r>
  </si>
  <si>
    <t>LR Susisiekimo ministro 2021-08-05 Įsakymas Nr.3-394, papildomas finansavimas pagal sutartį Nr. 09.1.3-CPVA-R-725-21-0013</t>
  </si>
  <si>
    <t>Skiriama  atsižvelgiant į seniūnijos ir bendruomenės prašymus</t>
  </si>
  <si>
    <t>Dėl karantino ribojimų konkursas neįvyko</t>
  </si>
  <si>
    <t>Planuojant tolimesnį finansavimą bus rengiami pirminiai projektų dokumentai</t>
  </si>
  <si>
    <t>Įgyvendintos projekto metu vykdytos veiklos</t>
  </si>
  <si>
    <t>Parengti viešųjų pastatų, esančių Josvainių g.53 ir Pavasario g.8, Kėdainiuose, energinio efektyvumo didinimo investicijų projektus, rengiamus pastato energijos vartojimo audito pagrindu</t>
  </si>
  <si>
    <t xml:space="preserve">KĖDAINIŲ RAJONO SAVIVALDYBĖS 2021 METŲ BIUDŽETO ASIGNAVIMŲ  SAVARANKIŠKOMS FUNKCIJOMS ATLIKTI, PROJEKTAMS FINANSUOTI EUROPOS SĄJUNGOS LĖŠOMIS IR  VALSTYBĖS BIUDŽETO SPECIALIOS TIKSLINĖS DOTACIJOS SAVIVALDYBĖS BIUDŽETUI KITŲ ASIGNAVIMŲPASIKEITIMAS PAGAL 2021 METŲ RUGPJŪČIO MĖN. TARYBOS SPRENDIMO PROJEKTĄ </t>
  </si>
  <si>
    <t>Lėšos  perkeliamos į 4.2.10 eilutę</t>
  </si>
  <si>
    <t>15.20</t>
  </si>
  <si>
    <t xml:space="preserve">     stumbrų daromos žalos apskaičiavimui, naudojant pažangius dirbtinio intelekto pagrindu sukurtus algoritmus ir palydovinių vaizdų informaciją</t>
  </si>
  <si>
    <t xml:space="preserve">Finansavimas pagal 2021-07-23 finansavimo sutartį Nr. 31V-41 </t>
  </si>
  <si>
    <t>09</t>
  </si>
  <si>
    <t xml:space="preserve"> ŽEMĖS ŪKIO PLĖTRA IR MELIORACIJA</t>
  </si>
  <si>
    <t>Kita dotacija  stumbrų daromos žalos apskaičiavimui, naudojant pažangius dirbtinio intelekto pagrindu sukurtus algoritmus ir palydovinių vaizdų informaciją</t>
  </si>
  <si>
    <t xml:space="preserve">      savivaldybės socialinių paslaugų srities darbuotojų minimaliems pareiginės algos pastoviosios dalies koeficientams ir socialinių darbuotojų pareiginės algos pastoviajai daliai didinti</t>
  </si>
  <si>
    <t xml:space="preserve"> Kita dotacija  savivaldybės socialinių paslaugų srities darbuotojų minimaliems pareiginės algos pastoviosios dalies koeficientams ir socialinių darbuotojų pareiginės algos pastoviajai daliai didinti</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</si>
</sst>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00_-;\-* #,##0.00_-;_-* &quot;-&quot;??_-;_-@_-"/>
    <numFmt numFmtId="165" formatCode="0.0"/>
    <numFmt numFmtId="166" formatCode="#,##0.0"/>
  </numFmts>
  <fonts count="22" x14ac:knownFonts="1">
    <font>
      <sz val="10"/>
      <name val="Arial"/>
    </font>
    <font>
      <sz val="10"/>
      <name val="Times New Roman"/>
      <family val="1"/>
      <charset val="186"/>
    </font>
    <font>
      <b/>
      <sz val="10"/>
      <name val="Times New Roman"/>
      <family val="1"/>
      <charset val="186"/>
    </font>
    <font>
      <sz val="9"/>
      <name val="Times New Roman"/>
      <family val="1"/>
      <charset val="186"/>
    </font>
    <font>
      <sz val="10"/>
      <name val="Arial"/>
      <family val="2"/>
      <charset val="186"/>
    </font>
    <font>
      <b/>
      <sz val="9"/>
      <name val="Times New Roman"/>
      <family val="1"/>
      <charset val="186"/>
    </font>
    <font>
      <sz val="8"/>
      <name val="Times New Roman"/>
      <family val="1"/>
      <charset val="186"/>
    </font>
    <font>
      <b/>
      <sz val="12"/>
      <name val="Times New Roman"/>
      <family val="1"/>
      <charset val="186"/>
    </font>
    <font>
      <sz val="11"/>
      <name val="Times New Roman"/>
      <family val="1"/>
      <charset val="186"/>
    </font>
    <font>
      <b/>
      <sz val="11"/>
      <name val="Times New Roman"/>
      <family val="1"/>
      <charset val="186"/>
    </font>
    <font>
      <b/>
      <sz val="8"/>
      <name val="Times New Roman"/>
      <family val="1"/>
      <charset val="186"/>
    </font>
    <font>
      <i/>
      <sz val="10"/>
      <name val="Times New Roman"/>
      <family val="1"/>
      <charset val="186"/>
    </font>
    <font>
      <sz val="8"/>
      <name val="Arial"/>
      <family val="2"/>
      <charset val="186"/>
    </font>
    <font>
      <sz val="12"/>
      <name val="Times New Roman"/>
      <family val="1"/>
      <charset val="186"/>
    </font>
    <font>
      <sz val="10"/>
      <name val="Times New Roman"/>
      <family val="1"/>
    </font>
    <font>
      <b/>
      <sz val="10"/>
      <name val="Times New Roman"/>
      <family val="1"/>
    </font>
    <font>
      <sz val="8"/>
      <name val="Times New Roman"/>
      <family val="1"/>
    </font>
    <font>
      <sz val="9"/>
      <name val="Times New Roman"/>
      <family val="1"/>
    </font>
    <font>
      <b/>
      <i/>
      <sz val="10"/>
      <name val="Times New Roman"/>
      <family val="1"/>
      <charset val="186"/>
    </font>
    <font>
      <sz val="12"/>
      <color indexed="8"/>
      <name val="Times New Roman"/>
      <family val="1"/>
      <charset val="186"/>
    </font>
    <font>
      <sz val="10"/>
      <name val="Arial"/>
      <family val="2"/>
      <charset val="186"/>
    </font>
    <font>
      <sz val="11"/>
      <color theme="1"/>
      <name val="Calibri"/>
      <family val="2"/>
      <charset val="186"/>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xf numFmtId="0" fontId="4" fillId="0" borderId="0"/>
    <xf numFmtId="0" fontId="21" fillId="0" borderId="0"/>
    <xf numFmtId="0" fontId="4" fillId="0" borderId="0"/>
    <xf numFmtId="43" fontId="4" fillId="0" borderId="0" applyFont="0" applyFill="0" applyBorder="0" applyAlignment="0" applyProtection="0"/>
    <xf numFmtId="164" fontId="4" fillId="0" borderId="0" applyFont="0" applyFill="0" applyBorder="0" applyAlignment="0" applyProtection="0"/>
    <xf numFmtId="164" fontId="20" fillId="0" borderId="0" applyFont="0" applyFill="0" applyBorder="0" applyAlignment="0" applyProtection="0"/>
    <xf numFmtId="0" fontId="1" fillId="0" borderId="0"/>
    <xf numFmtId="0" fontId="1" fillId="0" borderId="0"/>
  </cellStyleXfs>
  <cellXfs count="129">
    <xf numFmtId="0" fontId="0" fillId="0" borderId="0" xfId="0"/>
    <xf numFmtId="165" fontId="1" fillId="0" borderId="1" xfId="0" applyNumberFormat="1" applyFont="1" applyFill="1" applyBorder="1" applyAlignment="1">
      <alignment horizontal="left" vertical="center" wrapText="1"/>
    </xf>
    <xf numFmtId="0" fontId="15" fillId="0" borderId="1" xfId="0" applyFont="1" applyFill="1" applyBorder="1" applyAlignment="1">
      <alignment horizontal="center" vertical="top" wrapText="1"/>
    </xf>
    <xf numFmtId="0" fontId="15" fillId="0" borderId="1" xfId="0" applyFont="1" applyFill="1" applyBorder="1" applyAlignment="1">
      <alignment horizontal="left" vertical="center" wrapText="1"/>
    </xf>
    <xf numFmtId="3" fontId="14" fillId="0" borderId="1" xfId="0" applyNumberFormat="1" applyFont="1" applyFill="1" applyBorder="1" applyAlignment="1">
      <alignment vertical="center"/>
    </xf>
    <xf numFmtId="0" fontId="14" fillId="0" borderId="1" xfId="0" applyFont="1" applyFill="1" applyBorder="1" applyAlignment="1">
      <alignment vertical="center"/>
    </xf>
    <xf numFmtId="0" fontId="14" fillId="0" borderId="0" xfId="0" applyFont="1" applyFill="1"/>
    <xf numFmtId="165" fontId="14" fillId="0" borderId="1" xfId="0" applyNumberFormat="1" applyFont="1" applyFill="1" applyBorder="1" applyAlignment="1">
      <alignment horizontal="left" vertical="center" wrapText="1"/>
    </xf>
    <xf numFmtId="166" fontId="14" fillId="0" borderId="1" xfId="0" applyNumberFormat="1" applyFont="1" applyFill="1" applyBorder="1" applyAlignment="1">
      <alignment horizontal="right" vertical="center" wrapText="1"/>
    </xf>
    <xf numFmtId="165" fontId="14" fillId="0" borderId="1" xfId="0" applyNumberFormat="1" applyFont="1" applyFill="1" applyBorder="1" applyAlignment="1">
      <alignment horizontal="right" vertical="center"/>
    </xf>
    <xf numFmtId="0" fontId="14" fillId="0" borderId="1" xfId="0" applyFont="1" applyFill="1" applyBorder="1"/>
    <xf numFmtId="0" fontId="14" fillId="0" borderId="1" xfId="0" applyFont="1" applyFill="1" applyBorder="1" applyAlignment="1">
      <alignment horizontal="right" vertical="center"/>
    </xf>
    <xf numFmtId="0" fontId="17" fillId="0" borderId="1" xfId="0" applyFont="1" applyFill="1" applyBorder="1" applyAlignment="1">
      <alignment vertical="center" wrapText="1"/>
    </xf>
    <xf numFmtId="165" fontId="15" fillId="0" borderId="1" xfId="0" applyNumberFormat="1" applyFont="1" applyFill="1" applyBorder="1" applyAlignment="1">
      <alignment horizontal="left" vertical="center" wrapText="1"/>
    </xf>
    <xf numFmtId="166" fontId="15" fillId="0" borderId="1" xfId="0" applyNumberFormat="1" applyFont="1" applyFill="1" applyBorder="1" applyAlignment="1">
      <alignment horizontal="right" vertical="center" wrapText="1"/>
    </xf>
    <xf numFmtId="165" fontId="15" fillId="0" borderId="1" xfId="0" applyNumberFormat="1" applyFont="1" applyFill="1" applyBorder="1" applyAlignment="1">
      <alignment horizontal="right" vertical="center"/>
    </xf>
    <xf numFmtId="0" fontId="5" fillId="0" borderId="2" xfId="0" applyFont="1" applyFill="1" applyBorder="1" applyAlignment="1">
      <alignment horizontal="center"/>
    </xf>
    <xf numFmtId="165" fontId="7" fillId="0" borderId="1" xfId="0" applyNumberFormat="1" applyFont="1" applyFill="1" applyBorder="1"/>
    <xf numFmtId="0" fontId="15" fillId="0" borderId="0" xfId="0" applyFont="1" applyFill="1" applyAlignment="1">
      <alignment horizontal="center" vertical="top" wrapText="1"/>
    </xf>
    <xf numFmtId="0" fontId="16" fillId="0" borderId="0" xfId="0" applyFont="1" applyFill="1" applyAlignment="1">
      <alignment horizontal="right"/>
    </xf>
    <xf numFmtId="0" fontId="14" fillId="0" borderId="1" xfId="0" applyFont="1" applyFill="1" applyBorder="1" applyAlignment="1">
      <alignment horizontal="center" wrapText="1"/>
    </xf>
    <xf numFmtId="0" fontId="14" fillId="0" borderId="1" xfId="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center"/>
    </xf>
    <xf numFmtId="0" fontId="14" fillId="0" borderId="0" xfId="1" applyFont="1" applyFill="1" applyAlignment="1">
      <alignment horizontal="center" vertical="center" wrapText="1"/>
    </xf>
    <xf numFmtId="0" fontId="14" fillId="0" borderId="0" xfId="0" applyFont="1" applyFill="1" applyAlignment="1">
      <alignment horizontal="center" vertical="center" wrapText="1"/>
    </xf>
    <xf numFmtId="0" fontId="14" fillId="0" borderId="0" xfId="0" applyFont="1" applyFill="1" applyAlignment="1">
      <alignment horizontal="center" wrapText="1"/>
    </xf>
    <xf numFmtId="0" fontId="14" fillId="0" borderId="0" xfId="0" applyFont="1" applyFill="1" applyAlignment="1">
      <alignment horizontal="center"/>
    </xf>
    <xf numFmtId="0" fontId="15" fillId="0" borderId="0" xfId="0" applyFont="1" applyFill="1"/>
    <xf numFmtId="0" fontId="15" fillId="0" borderId="0" xfId="0" applyFont="1" applyFill="1" applyAlignment="1">
      <alignment vertical="center"/>
    </xf>
    <xf numFmtId="165" fontId="15" fillId="0" borderId="0" xfId="0" applyNumberFormat="1" applyFont="1" applyFill="1" applyAlignment="1">
      <alignment vertical="center"/>
    </xf>
    <xf numFmtId="3" fontId="14" fillId="0" borderId="0" xfId="0" applyNumberFormat="1" applyFont="1" applyFill="1" applyAlignment="1">
      <alignment vertical="center"/>
    </xf>
    <xf numFmtId="0" fontId="14" fillId="0" borderId="0" xfId="0" applyFont="1" applyFill="1" applyAlignment="1">
      <alignment vertical="center"/>
    </xf>
    <xf numFmtId="0" fontId="13" fillId="0" borderId="0" xfId="0" applyFont="1" applyFill="1"/>
    <xf numFmtId="165" fontId="14" fillId="0" borderId="0" xfId="0" applyNumberFormat="1" applyFont="1" applyFill="1"/>
    <xf numFmtId="166" fontId="1" fillId="0" borderId="3" xfId="0" applyNumberFormat="1" applyFont="1" applyFill="1" applyBorder="1" applyAlignment="1">
      <alignment vertical="center" wrapText="1"/>
    </xf>
    <xf numFmtId="165" fontId="1" fillId="0" borderId="1" xfId="8" applyNumberFormat="1" applyFont="1" applyFill="1" applyBorder="1" applyAlignment="1">
      <alignment vertical="center" wrapText="1"/>
    </xf>
    <xf numFmtId="165" fontId="1" fillId="0" borderId="1" xfId="8" applyNumberFormat="1" applyFont="1" applyFill="1" applyBorder="1" applyAlignment="1">
      <alignment vertical="center"/>
    </xf>
    <xf numFmtId="165" fontId="11" fillId="0" borderId="1" xfId="0" applyNumberFormat="1" applyFont="1" applyFill="1" applyBorder="1" applyAlignment="1">
      <alignment horizontal="left" vertical="center" wrapText="1"/>
    </xf>
    <xf numFmtId="165" fontId="1" fillId="0" borderId="2" xfId="0" applyNumberFormat="1" applyFont="1" applyFill="1" applyBorder="1" applyAlignment="1">
      <alignment horizontal="left" vertical="center" wrapText="1"/>
    </xf>
    <xf numFmtId="49" fontId="18" fillId="0" borderId="1" xfId="0" applyNumberFormat="1" applyFont="1" applyFill="1" applyBorder="1" applyAlignment="1">
      <alignment vertical="center" wrapText="1"/>
    </xf>
    <xf numFmtId="165" fontId="1" fillId="0" borderId="1" xfId="8" applyNumberFormat="1" applyFill="1" applyBorder="1" applyAlignment="1">
      <alignment horizontal="left" vertical="center" wrapText="1"/>
    </xf>
    <xf numFmtId="0" fontId="1" fillId="0" borderId="0" xfId="0" applyFont="1" applyFill="1"/>
    <xf numFmtId="49" fontId="2" fillId="0" borderId="1" xfId="0" applyNumberFormat="1" applyFont="1" applyFill="1" applyBorder="1" applyAlignment="1">
      <alignment horizontal="center" vertical="center"/>
    </xf>
    <xf numFmtId="49" fontId="2" fillId="0" borderId="1" xfId="0" applyNumberFormat="1" applyFont="1" applyFill="1" applyBorder="1" applyAlignment="1">
      <alignment horizontal="left" vertical="center" wrapText="1"/>
    </xf>
    <xf numFmtId="0" fontId="1" fillId="0" borderId="1" xfId="0" applyFont="1" applyFill="1" applyBorder="1"/>
    <xf numFmtId="0" fontId="5"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165" fontId="1" fillId="0" borderId="1" xfId="0" applyNumberFormat="1" applyFont="1" applyFill="1" applyBorder="1" applyAlignment="1">
      <alignment vertical="center" wrapText="1"/>
    </xf>
    <xf numFmtId="0" fontId="8" fillId="0" borderId="0" xfId="0" applyFont="1" applyFill="1"/>
    <xf numFmtId="0" fontId="10" fillId="0" borderId="1" xfId="0" applyFont="1" applyFill="1" applyBorder="1" applyAlignment="1">
      <alignment horizontal="center" wrapText="1"/>
    </xf>
    <xf numFmtId="0" fontId="10" fillId="0" borderId="1" xfId="0" applyFont="1" applyFill="1" applyBorder="1" applyAlignment="1">
      <alignment horizontal="center" vertical="center"/>
    </xf>
    <xf numFmtId="0" fontId="6" fillId="0" borderId="0" xfId="0" applyFont="1" applyFill="1" applyAlignment="1">
      <alignment horizontal="center"/>
    </xf>
    <xf numFmtId="0" fontId="7" fillId="0" borderId="1" xfId="0" applyFont="1" applyFill="1" applyBorder="1" applyAlignment="1">
      <alignment horizontal="left" vertical="center"/>
    </xf>
    <xf numFmtId="0" fontId="1" fillId="0" borderId="1" xfId="0" applyFont="1" applyFill="1" applyBorder="1" applyAlignment="1">
      <alignment horizontal="right" vertical="center"/>
    </xf>
    <xf numFmtId="49" fontId="1" fillId="0" borderId="1" xfId="0" applyNumberFormat="1" applyFont="1" applyFill="1" applyBorder="1" applyAlignment="1">
      <alignment horizontal="center" vertical="center"/>
    </xf>
    <xf numFmtId="166" fontId="1" fillId="0" borderId="1" xfId="0" applyNumberFormat="1" applyFont="1" applyFill="1" applyBorder="1"/>
    <xf numFmtId="166" fontId="2" fillId="0" borderId="1" xfId="0" applyNumberFormat="1" applyFont="1" applyFill="1" applyBorder="1"/>
    <xf numFmtId="166" fontId="7" fillId="0" borderId="1" xfId="0" applyNumberFormat="1" applyFont="1" applyFill="1" applyBorder="1"/>
    <xf numFmtId="165" fontId="1" fillId="0" borderId="0" xfId="0" applyNumberFormat="1" applyFont="1" applyFill="1"/>
    <xf numFmtId="0" fontId="1" fillId="0" borderId="0" xfId="0" applyFont="1" applyFill="1" applyAlignment="1">
      <alignment horizontal="center"/>
    </xf>
    <xf numFmtId="0" fontId="1" fillId="0" borderId="1" xfId="0" applyFont="1" applyFill="1" applyBorder="1" applyAlignment="1">
      <alignment horizontal="right" vertical="center" wrapText="1"/>
    </xf>
    <xf numFmtId="165" fontId="1" fillId="0" borderId="1" xfId="0" applyNumberFormat="1" applyFont="1" applyFill="1" applyBorder="1"/>
    <xf numFmtId="0" fontId="1" fillId="0" borderId="1" xfId="0" applyFont="1" applyBorder="1" applyAlignment="1">
      <alignment horizontal="right" vertical="center"/>
    </xf>
    <xf numFmtId="0" fontId="1" fillId="0" borderId="0" xfId="0" applyFont="1" applyFill="1" applyAlignment="1">
      <alignment vertical="center"/>
    </xf>
    <xf numFmtId="0" fontId="2" fillId="0" borderId="1" xfId="1" applyFont="1" applyFill="1" applyBorder="1" applyAlignment="1">
      <alignment vertical="center"/>
    </xf>
    <xf numFmtId="0" fontId="2" fillId="0" borderId="1" xfId="1" applyFont="1" applyFill="1" applyBorder="1" applyAlignment="1">
      <alignment horizontal="center" vertical="center"/>
    </xf>
    <xf numFmtId="0" fontId="2" fillId="0" borderId="1" xfId="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166" fontId="2" fillId="0" borderId="1" xfId="0" applyNumberFormat="1" applyFont="1" applyFill="1" applyBorder="1" applyAlignment="1">
      <alignment vertical="center"/>
    </xf>
    <xf numFmtId="166" fontId="1" fillId="0" borderId="3" xfId="0" applyNumberFormat="1" applyFont="1" applyFill="1" applyBorder="1" applyAlignment="1">
      <alignment vertical="center"/>
    </xf>
    <xf numFmtId="1" fontId="1" fillId="0" borderId="1" xfId="0" applyNumberFormat="1" applyFont="1" applyFill="1" applyBorder="1"/>
    <xf numFmtId="166" fontId="2" fillId="0" borderId="1" xfId="1" applyNumberFormat="1" applyFont="1" applyFill="1" applyBorder="1" applyAlignment="1">
      <alignment vertical="center"/>
    </xf>
    <xf numFmtId="166" fontId="1" fillId="0" borderId="0" xfId="0" applyNumberFormat="1" applyFont="1" applyFill="1"/>
    <xf numFmtId="0" fontId="1" fillId="0" borderId="1" xfId="1" applyFont="1" applyFill="1" applyBorder="1" applyAlignment="1">
      <alignment horizontal="right" vertical="center"/>
    </xf>
    <xf numFmtId="0" fontId="1" fillId="0" borderId="1" xfId="1" applyFont="1" applyFill="1" applyBorder="1" applyAlignment="1">
      <alignment vertical="center"/>
    </xf>
    <xf numFmtId="166" fontId="1" fillId="0" borderId="1" xfId="0" applyNumberFormat="1" applyFont="1" applyFill="1" applyBorder="1" applyAlignment="1">
      <alignment vertical="center"/>
    </xf>
    <xf numFmtId="16" fontId="1" fillId="0" borderId="1" xfId="1" applyNumberFormat="1" applyFont="1" applyFill="1" applyBorder="1" applyAlignment="1">
      <alignment horizontal="right" vertical="center"/>
    </xf>
    <xf numFmtId="0" fontId="1" fillId="0" borderId="1" xfId="1" applyFont="1" applyFill="1" applyBorder="1" applyAlignment="1">
      <alignment vertical="center" wrapText="1"/>
    </xf>
    <xf numFmtId="0" fontId="1" fillId="0" borderId="1" xfId="1" applyFont="1" applyFill="1" applyBorder="1" applyAlignment="1">
      <alignment horizontal="left" vertical="center" wrapText="1"/>
    </xf>
    <xf numFmtId="49" fontId="1" fillId="0" borderId="1" xfId="1" applyNumberFormat="1" applyFont="1" applyFill="1" applyBorder="1" applyAlignment="1">
      <alignment horizontal="right" vertical="center"/>
    </xf>
    <xf numFmtId="166" fontId="2" fillId="0" borderId="3" xfId="0" applyNumberFormat="1" applyFont="1" applyFill="1" applyBorder="1" applyAlignment="1">
      <alignment vertical="center"/>
    </xf>
    <xf numFmtId="0" fontId="1" fillId="0" borderId="1" xfId="0" applyFont="1" applyFill="1" applyBorder="1" applyAlignment="1">
      <alignment horizontal="justify" vertical="center" wrapText="1"/>
    </xf>
    <xf numFmtId="0" fontId="1" fillId="0" borderId="1" xfId="1" applyFont="1" applyFill="1" applyBorder="1" applyAlignment="1">
      <alignment horizontal="justify" vertical="center" wrapText="1"/>
    </xf>
    <xf numFmtId="0" fontId="2" fillId="0" borderId="1" xfId="1" applyFont="1" applyFill="1" applyBorder="1" applyAlignment="1">
      <alignment horizontal="right" vertical="center"/>
    </xf>
    <xf numFmtId="0" fontId="2" fillId="0" borderId="1" xfId="1" applyFont="1" applyFill="1" applyBorder="1" applyAlignment="1">
      <alignment vertical="center" wrapText="1"/>
    </xf>
    <xf numFmtId="0" fontId="11" fillId="0" borderId="1" xfId="1" applyFont="1" applyFill="1" applyBorder="1" applyAlignment="1">
      <alignment horizontal="left" vertical="center"/>
    </xf>
    <xf numFmtId="165" fontId="1" fillId="0" borderId="1" xfId="0" applyNumberFormat="1" applyFont="1" applyFill="1" applyBorder="1" applyAlignment="1">
      <alignment vertical="center"/>
    </xf>
    <xf numFmtId="49" fontId="6" fillId="0" borderId="1" xfId="0" applyNumberFormat="1" applyFont="1" applyFill="1" applyBorder="1" applyAlignment="1">
      <alignment horizontal="right" vertical="center"/>
    </xf>
    <xf numFmtId="0" fontId="1" fillId="0" borderId="1" xfId="0" applyFont="1" applyFill="1" applyBorder="1" applyAlignment="1">
      <alignment vertical="center" wrapText="1"/>
    </xf>
    <xf numFmtId="0" fontId="4" fillId="0" borderId="0" xfId="0" applyFont="1" applyFill="1"/>
    <xf numFmtId="0" fontId="4" fillId="0" borderId="1" xfId="0" applyFont="1" applyFill="1" applyBorder="1"/>
    <xf numFmtId="0" fontId="1" fillId="0" borderId="1" xfId="0" applyFont="1" applyFill="1" applyBorder="1" applyAlignment="1">
      <alignment wrapText="1"/>
    </xf>
    <xf numFmtId="0" fontId="1" fillId="0" borderId="0" xfId="0" applyFont="1" applyFill="1" applyAlignment="1">
      <alignment horizontal="right"/>
    </xf>
    <xf numFmtId="49" fontId="1" fillId="0" borderId="1" xfId="0" applyNumberFormat="1" applyFont="1" applyFill="1" applyBorder="1" applyAlignment="1">
      <alignment vertical="center" wrapText="1"/>
    </xf>
    <xf numFmtId="165" fontId="2" fillId="0" borderId="1" xfId="0" applyNumberFormat="1" applyFont="1" applyFill="1" applyBorder="1" applyAlignment="1">
      <alignment vertical="center" wrapText="1"/>
    </xf>
    <xf numFmtId="0" fontId="1" fillId="0" borderId="1" xfId="0" applyFont="1" applyFill="1" applyBorder="1" applyAlignment="1">
      <alignment horizontal="left" vertical="center" wrapText="1"/>
    </xf>
    <xf numFmtId="1" fontId="1" fillId="0" borderId="1" xfId="0" applyNumberFormat="1" applyFont="1" applyFill="1" applyBorder="1" applyAlignment="1">
      <alignment wrapText="1"/>
    </xf>
    <xf numFmtId="0" fontId="1" fillId="0" borderId="1" xfId="0" applyFont="1" applyFill="1" applyBorder="1" applyAlignment="1">
      <alignment horizontal="left" vertical="center"/>
    </xf>
    <xf numFmtId="49" fontId="1" fillId="0" borderId="1" xfId="0" applyNumberFormat="1" applyFont="1" applyFill="1" applyBorder="1" applyAlignment="1">
      <alignment horizontal="right" vertical="center"/>
    </xf>
    <xf numFmtId="165" fontId="11" fillId="0" borderId="1" xfId="0" applyNumberFormat="1" applyFont="1" applyFill="1" applyBorder="1" applyAlignment="1">
      <alignment vertical="center" wrapText="1"/>
    </xf>
    <xf numFmtId="165" fontId="1" fillId="0" borderId="1" xfId="0" applyNumberFormat="1" applyFont="1" applyFill="1" applyBorder="1" applyAlignment="1">
      <alignment wrapText="1"/>
    </xf>
    <xf numFmtId="49" fontId="1" fillId="0" borderId="1" xfId="0" applyNumberFormat="1" applyFont="1" applyBorder="1" applyAlignment="1">
      <alignment horizontal="center" vertical="center"/>
    </xf>
    <xf numFmtId="165" fontId="1" fillId="0" borderId="1" xfId="0" applyNumberFormat="1" applyFont="1" applyBorder="1" applyAlignment="1">
      <alignment horizontal="left" vertical="center"/>
    </xf>
    <xf numFmtId="165" fontId="2" fillId="0" borderId="1" xfId="0" applyNumberFormat="1" applyFont="1" applyFill="1" applyBorder="1"/>
    <xf numFmtId="165" fontId="14" fillId="0" borderId="1" xfId="0" applyNumberFormat="1" applyFont="1" applyFill="1" applyBorder="1" applyAlignment="1">
      <alignment horizontal="right" vertical="center" wrapText="1"/>
    </xf>
    <xf numFmtId="0" fontId="15" fillId="0" borderId="1" xfId="0" applyFont="1" applyFill="1" applyBorder="1" applyAlignment="1">
      <alignment vertical="center" wrapText="1"/>
    </xf>
    <xf numFmtId="165" fontId="15" fillId="0" borderId="1" xfId="0" applyNumberFormat="1" applyFont="1" applyFill="1" applyBorder="1" applyAlignment="1">
      <alignment vertical="center" wrapText="1"/>
    </xf>
    <xf numFmtId="165" fontId="14" fillId="0" borderId="1" xfId="0" applyNumberFormat="1" applyFont="1" applyFill="1" applyBorder="1" applyAlignment="1">
      <alignment vertical="center" wrapText="1"/>
    </xf>
    <xf numFmtId="0" fontId="14" fillId="0" borderId="1" xfId="0" applyFont="1" applyFill="1" applyBorder="1" applyAlignment="1">
      <alignment vertical="center" wrapText="1"/>
    </xf>
    <xf numFmtId="0" fontId="2" fillId="0" borderId="0" xfId="1" applyFont="1" applyFill="1" applyAlignment="1">
      <alignment horizontal="center" wrapText="1"/>
    </xf>
    <xf numFmtId="0" fontId="13" fillId="0" borderId="0" xfId="1" applyFont="1" applyFill="1" applyAlignment="1">
      <alignment horizontal="right"/>
    </xf>
    <xf numFmtId="0" fontId="3" fillId="0" borderId="0" xfId="0" applyFont="1" applyFill="1" applyAlignment="1">
      <alignment horizontal="right"/>
    </xf>
    <xf numFmtId="0" fontId="9" fillId="0" borderId="0" xfId="0" applyFont="1" applyFill="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xf>
    <xf numFmtId="0" fontId="5" fillId="0" borderId="2" xfId="0" applyFont="1" applyFill="1" applyBorder="1" applyAlignment="1">
      <alignment horizont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14" fillId="0" borderId="0" xfId="0" applyFont="1" applyFill="1" applyAlignment="1">
      <alignment horizontal="right"/>
    </xf>
    <xf numFmtId="0" fontId="15" fillId="0" borderId="0" xfId="0" applyFont="1" applyFill="1" applyAlignment="1">
      <alignment horizontal="center" wrapText="1"/>
    </xf>
    <xf numFmtId="0" fontId="15" fillId="0" borderId="0" xfId="0" applyFont="1" applyFill="1" applyAlignment="1">
      <alignment horizontal="center" vertical="top" wrapText="1"/>
    </xf>
    <xf numFmtId="0" fontId="14" fillId="0" borderId="1" xfId="0" applyFont="1" applyFill="1" applyBorder="1" applyAlignment="1">
      <alignment horizontal="center" wrapText="1"/>
    </xf>
  </cellXfs>
  <cellStyles count="9">
    <cellStyle name="Įprastas" xfId="0" builtinId="0"/>
    <cellStyle name="Įprastas 2" xfId="1"/>
    <cellStyle name="Įprastas 3" xfId="2"/>
    <cellStyle name="Įprastas 4" xfId="3"/>
    <cellStyle name="Kablelis 2" xfId="4"/>
    <cellStyle name="Kablelis 2 2" xfId="5"/>
    <cellStyle name="Kablelis 3" xfId="6"/>
    <cellStyle name="Normal_biudžetas 6_2009 m 02 men biudzetas." xfId="7"/>
    <cellStyle name="Normal_Sheet1_2009 m 02 men biudzetas."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9"/>
  <sheetViews>
    <sheetView tabSelected="1" topLeftCell="A4" workbookViewId="0">
      <selection activeCell="N109" sqref="N109"/>
    </sheetView>
  </sheetViews>
  <sheetFormatPr defaultRowHeight="13.2" x14ac:dyDescent="0.25"/>
  <cols>
    <col min="1" max="1" width="6.33203125" style="64" customWidth="1"/>
    <col min="2" max="2" width="59.88671875" style="42" customWidth="1"/>
    <col min="3" max="3" width="14.5546875" style="42" bestFit="1" customWidth="1"/>
    <col min="4" max="4" width="9.6640625" style="42" customWidth="1"/>
    <col min="5" max="5" width="11" style="42" customWidth="1"/>
    <col min="6" max="6" width="22.44140625" style="42" customWidth="1"/>
    <col min="7" max="16384" width="8.88671875" style="91"/>
  </cols>
  <sheetData>
    <row r="1" spans="1:8" s="42" customFormat="1" x14ac:dyDescent="0.25">
      <c r="A1" s="64"/>
      <c r="F1" s="60" t="s">
        <v>66</v>
      </c>
    </row>
    <row r="2" spans="1:8" s="42" customFormat="1" x14ac:dyDescent="0.25">
      <c r="A2" s="64"/>
    </row>
    <row r="3" spans="1:8" s="42" customFormat="1" ht="26.25" customHeight="1" x14ac:dyDescent="0.25">
      <c r="A3" s="111" t="s">
        <v>204</v>
      </c>
      <c r="B3" s="111"/>
      <c r="C3" s="111"/>
      <c r="D3" s="111"/>
      <c r="E3" s="111"/>
      <c r="F3" s="111"/>
    </row>
    <row r="4" spans="1:8" ht="15.6" x14ac:dyDescent="0.3">
      <c r="A4" s="112"/>
      <c r="B4" s="112"/>
      <c r="C4" s="112"/>
    </row>
    <row r="5" spans="1:8" s="64" customFormat="1" ht="26.4" x14ac:dyDescent="0.25">
      <c r="A5" s="65" t="s">
        <v>0</v>
      </c>
      <c r="B5" s="66" t="s">
        <v>17</v>
      </c>
      <c r="C5" s="67" t="s">
        <v>202</v>
      </c>
      <c r="D5" s="67" t="s">
        <v>205</v>
      </c>
      <c r="E5" s="68" t="s">
        <v>67</v>
      </c>
      <c r="F5" s="69" t="s">
        <v>3</v>
      </c>
    </row>
    <row r="6" spans="1:8" hidden="1" x14ac:dyDescent="0.25">
      <c r="A6" s="75">
        <v>1</v>
      </c>
      <c r="B6" s="65" t="s">
        <v>18</v>
      </c>
      <c r="C6" s="57">
        <f>+C7+C8+C12</f>
        <v>30689</v>
      </c>
      <c r="D6" s="57">
        <f>+D7+D8+D12</f>
        <v>30689</v>
      </c>
      <c r="E6" s="82">
        <f t="shared" ref="E6:E15" si="0">+C6-D6</f>
        <v>0</v>
      </c>
      <c r="F6" s="45"/>
      <c r="H6" s="74"/>
    </row>
    <row r="7" spans="1:8" hidden="1" x14ac:dyDescent="0.25">
      <c r="A7" s="75">
        <v>2</v>
      </c>
      <c r="B7" s="65" t="s">
        <v>19</v>
      </c>
      <c r="C7" s="70">
        <f>26617+2217</f>
        <v>28834</v>
      </c>
      <c r="D7" s="70">
        <f>26617+2217</f>
        <v>28834</v>
      </c>
      <c r="E7" s="82">
        <f t="shared" si="0"/>
        <v>0</v>
      </c>
      <c r="F7" s="93"/>
      <c r="H7" s="42"/>
    </row>
    <row r="8" spans="1:8" hidden="1" x14ac:dyDescent="0.25">
      <c r="A8" s="75">
        <v>3</v>
      </c>
      <c r="B8" s="65" t="s">
        <v>20</v>
      </c>
      <c r="C8" s="70">
        <f>+C9+C11+C10</f>
        <v>1660</v>
      </c>
      <c r="D8" s="70">
        <f>+D9+D11+D10</f>
        <v>1660</v>
      </c>
      <c r="E8" s="71">
        <f t="shared" si="0"/>
        <v>0</v>
      </c>
      <c r="F8" s="45"/>
      <c r="H8" s="42"/>
    </row>
    <row r="9" spans="1:8" hidden="1" x14ac:dyDescent="0.25">
      <c r="A9" s="75">
        <v>4</v>
      </c>
      <c r="B9" s="76" t="s">
        <v>21</v>
      </c>
      <c r="C9" s="77">
        <v>650</v>
      </c>
      <c r="D9" s="77">
        <v>650</v>
      </c>
      <c r="E9" s="71">
        <f t="shared" si="0"/>
        <v>0</v>
      </c>
      <c r="F9" s="45"/>
      <c r="H9" s="42"/>
    </row>
    <row r="10" spans="1:8" hidden="1" x14ac:dyDescent="0.25">
      <c r="A10" s="75">
        <v>5</v>
      </c>
      <c r="B10" s="76" t="s">
        <v>22</v>
      </c>
      <c r="C10" s="77">
        <v>10</v>
      </c>
      <c r="D10" s="77">
        <v>10</v>
      </c>
      <c r="E10" s="71">
        <f t="shared" si="0"/>
        <v>0</v>
      </c>
      <c r="F10" s="45"/>
      <c r="H10" s="42"/>
    </row>
    <row r="11" spans="1:8" hidden="1" x14ac:dyDescent="0.25">
      <c r="A11" s="75">
        <v>6</v>
      </c>
      <c r="B11" s="76" t="s">
        <v>76</v>
      </c>
      <c r="C11" s="77">
        <v>1000</v>
      </c>
      <c r="D11" s="77">
        <v>1000</v>
      </c>
      <c r="E11" s="71">
        <f t="shared" si="0"/>
        <v>0</v>
      </c>
      <c r="F11" s="45"/>
      <c r="H11" s="42"/>
    </row>
    <row r="12" spans="1:8" hidden="1" x14ac:dyDescent="0.25">
      <c r="A12" s="75">
        <v>7</v>
      </c>
      <c r="B12" s="65" t="s">
        <v>77</v>
      </c>
      <c r="C12" s="57">
        <f>+C13</f>
        <v>195</v>
      </c>
      <c r="D12" s="57">
        <f>+D13</f>
        <v>195</v>
      </c>
      <c r="E12" s="71">
        <f t="shared" si="0"/>
        <v>0</v>
      </c>
      <c r="F12" s="45"/>
      <c r="H12" s="42"/>
    </row>
    <row r="13" spans="1:8" hidden="1" x14ac:dyDescent="0.25">
      <c r="A13" s="75">
        <v>8</v>
      </c>
      <c r="B13" s="76" t="s">
        <v>23</v>
      </c>
      <c r="C13" s="77">
        <v>195</v>
      </c>
      <c r="D13" s="77">
        <v>195</v>
      </c>
      <c r="E13" s="71">
        <f t="shared" si="0"/>
        <v>0</v>
      </c>
      <c r="F13" s="45"/>
      <c r="H13" s="42"/>
    </row>
    <row r="14" spans="1:8" x14ac:dyDescent="0.25">
      <c r="A14" s="75">
        <v>9</v>
      </c>
      <c r="B14" s="65" t="s">
        <v>78</v>
      </c>
      <c r="C14" s="57">
        <f>+C18+C48+C15</f>
        <v>28940</v>
      </c>
      <c r="D14" s="57">
        <f>+D18+D48+D15</f>
        <v>28429.299999999996</v>
      </c>
      <c r="E14" s="82">
        <f t="shared" si="0"/>
        <v>510.70000000000437</v>
      </c>
      <c r="F14" s="45"/>
      <c r="G14" s="91" t="s">
        <v>203</v>
      </c>
      <c r="H14" s="42"/>
    </row>
    <row r="15" spans="1:8" ht="26.4" x14ac:dyDescent="0.25">
      <c r="A15" s="75">
        <v>10</v>
      </c>
      <c r="B15" s="86" t="s">
        <v>128</v>
      </c>
      <c r="C15" s="57">
        <f>+C16+C17</f>
        <v>2830.6999999999994</v>
      </c>
      <c r="D15" s="57">
        <f>+D16+D17</f>
        <v>2817.3999999999996</v>
      </c>
      <c r="E15" s="82">
        <f t="shared" si="0"/>
        <v>13.299999999999727</v>
      </c>
      <c r="F15" s="45"/>
      <c r="H15" s="42"/>
    </row>
    <row r="16" spans="1:8" ht="79.2" x14ac:dyDescent="0.25">
      <c r="A16" s="75" t="s">
        <v>79</v>
      </c>
      <c r="B16" s="79" t="s">
        <v>129</v>
      </c>
      <c r="C16" s="77">
        <f>2700.7+3.7+9.6</f>
        <v>2713.9999999999995</v>
      </c>
      <c r="D16" s="77">
        <v>2700.7</v>
      </c>
      <c r="E16" s="35">
        <f>+C16-D16</f>
        <v>13.299999999999727</v>
      </c>
      <c r="F16" s="93" t="s">
        <v>221</v>
      </c>
      <c r="H16" s="42"/>
    </row>
    <row r="17" spans="1:8" ht="26.4" hidden="1" x14ac:dyDescent="0.25">
      <c r="A17" s="75" t="s">
        <v>80</v>
      </c>
      <c r="B17" s="79" t="s">
        <v>130</v>
      </c>
      <c r="C17" s="77">
        <f>141.7-25</f>
        <v>116.69999999999999</v>
      </c>
      <c r="D17" s="77">
        <f>141.7-25</f>
        <v>116.69999999999999</v>
      </c>
      <c r="E17" s="82">
        <f>+C17-D17</f>
        <v>0</v>
      </c>
      <c r="F17" s="45"/>
      <c r="H17" s="42"/>
    </row>
    <row r="18" spans="1:8" hidden="1" x14ac:dyDescent="0.25">
      <c r="A18" s="75">
        <v>11</v>
      </c>
      <c r="B18" s="65" t="s">
        <v>81</v>
      </c>
      <c r="C18" s="70">
        <f>+C19+C44+C46</f>
        <v>20120.099999999999</v>
      </c>
      <c r="D18" s="70">
        <f>+D19+D44+D46</f>
        <v>20120.099999999999</v>
      </c>
      <c r="E18" s="82">
        <f t="shared" ref="E18:E87" si="1">+C18-D18</f>
        <v>0</v>
      </c>
      <c r="F18" s="45"/>
      <c r="H18" s="42"/>
    </row>
    <row r="19" spans="1:8" hidden="1" x14ac:dyDescent="0.25">
      <c r="A19" s="75">
        <v>12</v>
      </c>
      <c r="B19" s="76" t="s">
        <v>131</v>
      </c>
      <c r="C19" s="77">
        <f>SUM(C20:C43)</f>
        <v>5161</v>
      </c>
      <c r="D19" s="77">
        <f>SUM(D20:D43)</f>
        <v>5161</v>
      </c>
      <c r="E19" s="71">
        <f t="shared" si="1"/>
        <v>0</v>
      </c>
      <c r="F19" s="45"/>
      <c r="H19" s="42"/>
    </row>
    <row r="20" spans="1:8" hidden="1" x14ac:dyDescent="0.25">
      <c r="A20" s="78" t="s">
        <v>82</v>
      </c>
      <c r="B20" s="76" t="s">
        <v>33</v>
      </c>
      <c r="C20" s="77">
        <v>29.6</v>
      </c>
      <c r="D20" s="77">
        <v>29.6</v>
      </c>
      <c r="E20" s="71">
        <f t="shared" si="1"/>
        <v>0</v>
      </c>
      <c r="F20" s="45"/>
      <c r="H20" s="42"/>
    </row>
    <row r="21" spans="1:8" hidden="1" x14ac:dyDescent="0.25">
      <c r="A21" s="75" t="s">
        <v>73</v>
      </c>
      <c r="B21" s="76" t="s">
        <v>34</v>
      </c>
      <c r="C21" s="77">
        <v>8.1999999999999993</v>
      </c>
      <c r="D21" s="77">
        <v>8.1999999999999993</v>
      </c>
      <c r="E21" s="71">
        <f t="shared" si="1"/>
        <v>0</v>
      </c>
      <c r="F21" s="45"/>
      <c r="H21" s="42"/>
    </row>
    <row r="22" spans="1:8" ht="43.5" hidden="1" customHeight="1" x14ac:dyDescent="0.25">
      <c r="A22" s="78" t="s">
        <v>74</v>
      </c>
      <c r="B22" s="76" t="s">
        <v>35</v>
      </c>
      <c r="C22" s="77">
        <f>287+99.2</f>
        <v>386.2</v>
      </c>
      <c r="D22" s="77">
        <f>287+99.2</f>
        <v>386.2</v>
      </c>
      <c r="E22" s="71">
        <f t="shared" si="1"/>
        <v>0</v>
      </c>
      <c r="F22" s="90"/>
      <c r="H22" s="42"/>
    </row>
    <row r="23" spans="1:8" hidden="1" x14ac:dyDescent="0.25">
      <c r="A23" s="75" t="s">
        <v>83</v>
      </c>
      <c r="B23" s="76" t="s">
        <v>36</v>
      </c>
      <c r="C23" s="77">
        <v>749.9</v>
      </c>
      <c r="D23" s="77">
        <v>749.9</v>
      </c>
      <c r="E23" s="71">
        <f t="shared" si="1"/>
        <v>0</v>
      </c>
      <c r="F23" s="72"/>
      <c r="H23" s="42"/>
    </row>
    <row r="24" spans="1:8" ht="45" hidden="1" customHeight="1" x14ac:dyDescent="0.25">
      <c r="A24" s="78" t="s">
        <v>84</v>
      </c>
      <c r="B24" s="76" t="s">
        <v>37</v>
      </c>
      <c r="C24" s="77">
        <f>708.4+644.2+261.5</f>
        <v>1614.1</v>
      </c>
      <c r="D24" s="77">
        <f>708.4+644.2+261.5</f>
        <v>1614.1</v>
      </c>
      <c r="E24" s="71">
        <f t="shared" si="1"/>
        <v>0</v>
      </c>
      <c r="F24" s="90"/>
      <c r="H24" s="42"/>
    </row>
    <row r="25" spans="1:8" hidden="1" x14ac:dyDescent="0.25">
      <c r="A25" s="75" t="s">
        <v>85</v>
      </c>
      <c r="B25" s="76" t="s">
        <v>38</v>
      </c>
      <c r="C25" s="77">
        <v>18.2</v>
      </c>
      <c r="D25" s="77">
        <v>18.2</v>
      </c>
      <c r="E25" s="71">
        <f t="shared" si="1"/>
        <v>0</v>
      </c>
      <c r="F25" s="72"/>
      <c r="H25" s="42"/>
    </row>
    <row r="26" spans="1:8" ht="26.4" hidden="1" x14ac:dyDescent="0.25">
      <c r="A26" s="78" t="s">
        <v>86</v>
      </c>
      <c r="B26" s="79" t="s">
        <v>39</v>
      </c>
      <c r="C26" s="77">
        <v>3.7</v>
      </c>
      <c r="D26" s="77">
        <v>3.7</v>
      </c>
      <c r="E26" s="71">
        <f t="shared" si="1"/>
        <v>0</v>
      </c>
      <c r="F26" s="72"/>
      <c r="H26" s="42"/>
    </row>
    <row r="27" spans="1:8" hidden="1" x14ac:dyDescent="0.25">
      <c r="A27" s="75" t="s">
        <v>87</v>
      </c>
      <c r="B27" s="80" t="s">
        <v>88</v>
      </c>
      <c r="C27" s="77">
        <v>139.30000000000001</v>
      </c>
      <c r="D27" s="77">
        <v>139.30000000000001</v>
      </c>
      <c r="E27" s="71">
        <f t="shared" si="1"/>
        <v>0</v>
      </c>
      <c r="F27" s="45"/>
      <c r="H27" s="42"/>
    </row>
    <row r="28" spans="1:8" hidden="1" x14ac:dyDescent="0.25">
      <c r="A28" s="78" t="s">
        <v>89</v>
      </c>
      <c r="B28" s="80" t="s">
        <v>90</v>
      </c>
      <c r="C28" s="77">
        <v>33.1</v>
      </c>
      <c r="D28" s="77">
        <v>33.1</v>
      </c>
      <c r="E28" s="71">
        <f t="shared" si="1"/>
        <v>0</v>
      </c>
      <c r="F28" s="45"/>
      <c r="H28" s="42"/>
    </row>
    <row r="29" spans="1:8" hidden="1" x14ac:dyDescent="0.25">
      <c r="A29" s="75" t="s">
        <v>91</v>
      </c>
      <c r="B29" s="80" t="s">
        <v>40</v>
      </c>
      <c r="C29" s="77">
        <v>14.2</v>
      </c>
      <c r="D29" s="77">
        <v>14.2</v>
      </c>
      <c r="E29" s="71">
        <f t="shared" si="1"/>
        <v>0</v>
      </c>
      <c r="F29" s="45"/>
      <c r="H29" s="42"/>
    </row>
    <row r="30" spans="1:8" hidden="1" x14ac:dyDescent="0.25">
      <c r="A30" s="78" t="s">
        <v>92</v>
      </c>
      <c r="B30" s="80" t="s">
        <v>41</v>
      </c>
      <c r="C30" s="77">
        <v>0.8</v>
      </c>
      <c r="D30" s="77">
        <v>0.8</v>
      </c>
      <c r="E30" s="71">
        <f t="shared" si="1"/>
        <v>0</v>
      </c>
      <c r="F30" s="45"/>
      <c r="H30" s="42"/>
    </row>
    <row r="31" spans="1:8" hidden="1" x14ac:dyDescent="0.25">
      <c r="A31" s="75" t="s">
        <v>93</v>
      </c>
      <c r="B31" s="80" t="s">
        <v>42</v>
      </c>
      <c r="C31" s="77">
        <v>44.9</v>
      </c>
      <c r="D31" s="77">
        <v>44.9</v>
      </c>
      <c r="E31" s="71">
        <f t="shared" si="1"/>
        <v>0</v>
      </c>
      <c r="F31" s="72"/>
      <c r="H31" s="42"/>
    </row>
    <row r="32" spans="1:8" hidden="1" x14ac:dyDescent="0.25">
      <c r="A32" s="78" t="s">
        <v>94</v>
      </c>
      <c r="B32" s="80" t="s">
        <v>43</v>
      </c>
      <c r="C32" s="77">
        <v>980.8</v>
      </c>
      <c r="D32" s="77">
        <v>980.8</v>
      </c>
      <c r="E32" s="71">
        <f t="shared" si="1"/>
        <v>0</v>
      </c>
      <c r="F32" s="45"/>
      <c r="H32" s="42"/>
    </row>
    <row r="33" spans="1:8" ht="26.4" hidden="1" x14ac:dyDescent="0.25">
      <c r="A33" s="75" t="s">
        <v>95</v>
      </c>
      <c r="B33" s="80" t="s">
        <v>44</v>
      </c>
      <c r="C33" s="77">
        <v>8.9</v>
      </c>
      <c r="D33" s="77">
        <v>8.9</v>
      </c>
      <c r="E33" s="71">
        <f t="shared" si="1"/>
        <v>0</v>
      </c>
      <c r="F33" s="45"/>
      <c r="H33" s="42"/>
    </row>
    <row r="34" spans="1:8" hidden="1" x14ac:dyDescent="0.25">
      <c r="A34" s="78" t="s">
        <v>96</v>
      </c>
      <c r="B34" s="80" t="s">
        <v>45</v>
      </c>
      <c r="C34" s="77">
        <v>200.1</v>
      </c>
      <c r="D34" s="77">
        <v>200.1</v>
      </c>
      <c r="E34" s="71">
        <f t="shared" si="1"/>
        <v>0</v>
      </c>
      <c r="F34" s="56"/>
      <c r="H34" s="42"/>
    </row>
    <row r="35" spans="1:8" hidden="1" x14ac:dyDescent="0.25">
      <c r="A35" s="75" t="s">
        <v>97</v>
      </c>
      <c r="B35" s="76" t="s">
        <v>46</v>
      </c>
      <c r="C35" s="77">
        <v>360</v>
      </c>
      <c r="D35" s="77">
        <v>360</v>
      </c>
      <c r="E35" s="71">
        <f t="shared" si="1"/>
        <v>0</v>
      </c>
      <c r="F35" s="45"/>
      <c r="H35" s="42"/>
    </row>
    <row r="36" spans="1:8" hidden="1" x14ac:dyDescent="0.25">
      <c r="A36" s="78" t="s">
        <v>98</v>
      </c>
      <c r="B36" s="76" t="s">
        <v>47</v>
      </c>
      <c r="C36" s="77">
        <v>19.3</v>
      </c>
      <c r="D36" s="77">
        <v>19.3</v>
      </c>
      <c r="E36" s="71">
        <f t="shared" si="1"/>
        <v>0</v>
      </c>
      <c r="F36" s="45"/>
      <c r="H36" s="42"/>
    </row>
    <row r="37" spans="1:8" hidden="1" x14ac:dyDescent="0.25">
      <c r="A37" s="75" t="s">
        <v>99</v>
      </c>
      <c r="B37" s="76" t="s">
        <v>48</v>
      </c>
      <c r="C37" s="77">
        <v>45</v>
      </c>
      <c r="D37" s="77">
        <v>45</v>
      </c>
      <c r="E37" s="71">
        <f t="shared" si="1"/>
        <v>0</v>
      </c>
      <c r="F37" s="45"/>
      <c r="H37" s="42"/>
    </row>
    <row r="38" spans="1:8" hidden="1" x14ac:dyDescent="0.25">
      <c r="A38" s="78" t="s">
        <v>100</v>
      </c>
      <c r="B38" s="79" t="s">
        <v>49</v>
      </c>
      <c r="C38" s="77">
        <v>0.8</v>
      </c>
      <c r="D38" s="77">
        <v>0.8</v>
      </c>
      <c r="E38" s="71">
        <f t="shared" si="1"/>
        <v>0</v>
      </c>
      <c r="F38" s="45"/>
      <c r="H38" s="42"/>
    </row>
    <row r="39" spans="1:8" hidden="1" x14ac:dyDescent="0.25">
      <c r="A39" s="75" t="s">
        <v>101</v>
      </c>
      <c r="B39" s="79" t="s">
        <v>50</v>
      </c>
      <c r="C39" s="77">
        <v>264.60000000000002</v>
      </c>
      <c r="D39" s="77">
        <v>264.60000000000002</v>
      </c>
      <c r="E39" s="71">
        <f t="shared" si="1"/>
        <v>0</v>
      </c>
      <c r="F39" s="45"/>
      <c r="H39" s="42"/>
    </row>
    <row r="40" spans="1:8" hidden="1" x14ac:dyDescent="0.25">
      <c r="A40" s="78" t="s">
        <v>102</v>
      </c>
      <c r="B40" s="79" t="s">
        <v>51</v>
      </c>
      <c r="C40" s="77">
        <v>131.5</v>
      </c>
      <c r="D40" s="77">
        <v>131.5</v>
      </c>
      <c r="E40" s="71">
        <f t="shared" si="1"/>
        <v>0</v>
      </c>
      <c r="F40" s="45"/>
      <c r="H40" s="42"/>
    </row>
    <row r="41" spans="1:8" hidden="1" x14ac:dyDescent="0.25">
      <c r="A41" s="75" t="s">
        <v>103</v>
      </c>
      <c r="B41" s="79" t="s">
        <v>52</v>
      </c>
      <c r="C41" s="77">
        <v>2.9</v>
      </c>
      <c r="D41" s="77">
        <v>2.9</v>
      </c>
      <c r="E41" s="71">
        <f t="shared" si="1"/>
        <v>0</v>
      </c>
      <c r="F41" s="45"/>
      <c r="H41" s="42"/>
    </row>
    <row r="42" spans="1:8" hidden="1" x14ac:dyDescent="0.25">
      <c r="A42" s="78" t="s">
        <v>104</v>
      </c>
      <c r="B42" s="79" t="s">
        <v>53</v>
      </c>
      <c r="C42" s="77">
        <v>87.2</v>
      </c>
      <c r="D42" s="77">
        <v>87.2</v>
      </c>
      <c r="E42" s="71">
        <f t="shared" si="1"/>
        <v>0</v>
      </c>
      <c r="F42" s="45"/>
      <c r="H42" s="42"/>
    </row>
    <row r="43" spans="1:8" ht="39.6" hidden="1" x14ac:dyDescent="0.25">
      <c r="A43" s="78" t="s">
        <v>132</v>
      </c>
      <c r="B43" s="79" t="s">
        <v>133</v>
      </c>
      <c r="C43" s="77">
        <v>17.7</v>
      </c>
      <c r="D43" s="77">
        <v>17.7</v>
      </c>
      <c r="E43" s="71">
        <f t="shared" si="1"/>
        <v>0</v>
      </c>
      <c r="F43" s="45"/>
      <c r="H43" s="42"/>
    </row>
    <row r="44" spans="1:8" hidden="1" x14ac:dyDescent="0.25">
      <c r="A44" s="75">
        <v>13</v>
      </c>
      <c r="B44" s="76" t="s">
        <v>134</v>
      </c>
      <c r="C44" s="77">
        <f>14248.3+156.4</f>
        <v>14404.699999999999</v>
      </c>
      <c r="D44" s="77">
        <f>14248.3+156.4</f>
        <v>14404.699999999999</v>
      </c>
      <c r="E44" s="71">
        <f t="shared" si="1"/>
        <v>0</v>
      </c>
      <c r="F44" s="45"/>
      <c r="H44" s="42"/>
    </row>
    <row r="45" spans="1:8" hidden="1" x14ac:dyDescent="0.25">
      <c r="A45" s="81" t="s">
        <v>70</v>
      </c>
      <c r="B45" s="79" t="s">
        <v>135</v>
      </c>
      <c r="C45" s="71">
        <v>156.4</v>
      </c>
      <c r="D45" s="71">
        <v>156.4</v>
      </c>
      <c r="E45" s="71">
        <f t="shared" si="1"/>
        <v>0</v>
      </c>
      <c r="F45" s="45"/>
      <c r="H45" s="42"/>
    </row>
    <row r="46" spans="1:8" hidden="1" x14ac:dyDescent="0.25">
      <c r="A46" s="75">
        <v>14</v>
      </c>
      <c r="B46" s="76" t="s">
        <v>54</v>
      </c>
      <c r="C46" s="56">
        <f>+C47</f>
        <v>554.4</v>
      </c>
      <c r="D46" s="56">
        <f>+D47</f>
        <v>554.4</v>
      </c>
      <c r="E46" s="71">
        <f t="shared" si="1"/>
        <v>0</v>
      </c>
      <c r="F46" s="45"/>
      <c r="H46" s="42"/>
    </row>
    <row r="47" spans="1:8" hidden="1" x14ac:dyDescent="0.25">
      <c r="A47" s="81" t="s">
        <v>105</v>
      </c>
      <c r="B47" s="79" t="s">
        <v>55</v>
      </c>
      <c r="C47" s="77">
        <v>554.4</v>
      </c>
      <c r="D47" s="77">
        <v>554.4</v>
      </c>
      <c r="E47" s="71">
        <f t="shared" si="1"/>
        <v>0</v>
      </c>
      <c r="F47" s="45"/>
      <c r="H47" s="42"/>
    </row>
    <row r="48" spans="1:8" x14ac:dyDescent="0.25">
      <c r="A48" s="75">
        <v>15</v>
      </c>
      <c r="B48" s="65" t="s">
        <v>106</v>
      </c>
      <c r="C48" s="70">
        <f>SUM(C49:C68)</f>
        <v>5989.2000000000007</v>
      </c>
      <c r="D48" s="70">
        <f>SUM(D49:D68)</f>
        <v>5491.8</v>
      </c>
      <c r="E48" s="70">
        <f>SUM(E49:E68)</f>
        <v>497.4</v>
      </c>
      <c r="F48" s="45"/>
      <c r="H48" s="42"/>
    </row>
    <row r="49" spans="1:8" hidden="1" x14ac:dyDescent="0.25">
      <c r="A49" s="75" t="s">
        <v>107</v>
      </c>
      <c r="B49" s="76" t="s">
        <v>56</v>
      </c>
      <c r="C49" s="71">
        <v>1.8</v>
      </c>
      <c r="D49" s="71">
        <v>1.8</v>
      </c>
      <c r="E49" s="71">
        <f t="shared" si="1"/>
        <v>0</v>
      </c>
      <c r="F49" s="45"/>
      <c r="H49" s="42"/>
    </row>
    <row r="50" spans="1:8" hidden="1" x14ac:dyDescent="0.25">
      <c r="A50" s="75" t="s">
        <v>108</v>
      </c>
      <c r="B50" s="79" t="s">
        <v>136</v>
      </c>
      <c r="C50" s="71">
        <v>274.60000000000002</v>
      </c>
      <c r="D50" s="71">
        <v>274.60000000000002</v>
      </c>
      <c r="E50" s="71">
        <f t="shared" si="1"/>
        <v>0</v>
      </c>
      <c r="F50" s="45"/>
      <c r="H50" s="42"/>
    </row>
    <row r="51" spans="1:8" ht="26.4" hidden="1" x14ac:dyDescent="0.25">
      <c r="A51" s="75" t="s">
        <v>71</v>
      </c>
      <c r="B51" s="79" t="s">
        <v>137</v>
      </c>
      <c r="C51" s="71">
        <v>20.9</v>
      </c>
      <c r="D51" s="71">
        <v>20.9</v>
      </c>
      <c r="E51" s="71">
        <f t="shared" si="1"/>
        <v>0</v>
      </c>
      <c r="F51" s="45"/>
      <c r="H51" s="42"/>
    </row>
    <row r="52" spans="1:8" ht="26.4" hidden="1" x14ac:dyDescent="0.25">
      <c r="A52" s="75" t="s">
        <v>72</v>
      </c>
      <c r="B52" s="79" t="s">
        <v>138</v>
      </c>
      <c r="C52" s="71">
        <v>101.3</v>
      </c>
      <c r="D52" s="71">
        <v>101.3</v>
      </c>
      <c r="E52" s="71">
        <f t="shared" si="1"/>
        <v>0</v>
      </c>
      <c r="F52" s="45"/>
      <c r="H52" s="42"/>
    </row>
    <row r="53" spans="1:8" ht="39.6" hidden="1" x14ac:dyDescent="0.25">
      <c r="A53" s="75" t="s">
        <v>109</v>
      </c>
      <c r="B53" s="79" t="s">
        <v>139</v>
      </c>
      <c r="C53" s="71">
        <v>5</v>
      </c>
      <c r="D53" s="71">
        <v>5</v>
      </c>
      <c r="E53" s="71">
        <f t="shared" si="1"/>
        <v>0</v>
      </c>
      <c r="F53" s="45"/>
      <c r="H53" s="42"/>
    </row>
    <row r="54" spans="1:8" ht="26.4" hidden="1" x14ac:dyDescent="0.25">
      <c r="A54" s="75" t="s">
        <v>110</v>
      </c>
      <c r="B54" s="79" t="s">
        <v>140</v>
      </c>
      <c r="C54" s="71">
        <v>19.100000000000001</v>
      </c>
      <c r="D54" s="71">
        <v>19.100000000000001</v>
      </c>
      <c r="E54" s="71">
        <f t="shared" si="1"/>
        <v>0</v>
      </c>
      <c r="F54" s="45"/>
      <c r="H54" s="42"/>
    </row>
    <row r="55" spans="1:8" ht="26.4" hidden="1" x14ac:dyDescent="0.25">
      <c r="A55" s="75" t="s">
        <v>111</v>
      </c>
      <c r="B55" s="79" t="s">
        <v>141</v>
      </c>
      <c r="C55" s="77">
        <f>112.3+10.2</f>
        <v>122.5</v>
      </c>
      <c r="D55" s="77">
        <f>112.3+10.2</f>
        <v>122.5</v>
      </c>
      <c r="E55" s="71">
        <f t="shared" si="1"/>
        <v>0</v>
      </c>
      <c r="F55" s="45"/>
      <c r="H55" s="59"/>
    </row>
    <row r="56" spans="1:8" hidden="1" x14ac:dyDescent="0.25">
      <c r="A56" s="75" t="s">
        <v>112</v>
      </c>
      <c r="B56" s="79" t="s">
        <v>142</v>
      </c>
      <c r="C56" s="71">
        <v>52.8</v>
      </c>
      <c r="D56" s="71">
        <v>52.8</v>
      </c>
      <c r="E56" s="71">
        <f t="shared" si="1"/>
        <v>0</v>
      </c>
      <c r="F56" s="72"/>
      <c r="H56" s="42"/>
    </row>
    <row r="57" spans="1:8" hidden="1" x14ac:dyDescent="0.25">
      <c r="A57" s="75" t="s">
        <v>113</v>
      </c>
      <c r="B57" s="79" t="s">
        <v>143</v>
      </c>
      <c r="C57" s="71">
        <v>35</v>
      </c>
      <c r="D57" s="71">
        <v>35</v>
      </c>
      <c r="E57" s="71">
        <f t="shared" si="1"/>
        <v>0</v>
      </c>
      <c r="F57" s="72"/>
      <c r="H57" s="42"/>
    </row>
    <row r="58" spans="1:8" hidden="1" x14ac:dyDescent="0.25">
      <c r="A58" s="75" t="s">
        <v>114</v>
      </c>
      <c r="B58" s="79" t="s">
        <v>144</v>
      </c>
      <c r="C58" s="71">
        <v>31</v>
      </c>
      <c r="D58" s="71">
        <v>31</v>
      </c>
      <c r="E58" s="71">
        <f t="shared" si="1"/>
        <v>0</v>
      </c>
      <c r="F58" s="72"/>
      <c r="H58" s="42"/>
    </row>
    <row r="59" spans="1:8" hidden="1" x14ac:dyDescent="0.25">
      <c r="A59" s="75" t="s">
        <v>115</v>
      </c>
      <c r="B59" s="79" t="s">
        <v>145</v>
      </c>
      <c r="C59" s="71">
        <v>25</v>
      </c>
      <c r="D59" s="71">
        <v>25</v>
      </c>
      <c r="E59" s="71">
        <f t="shared" si="1"/>
        <v>0</v>
      </c>
      <c r="F59" s="72"/>
      <c r="H59" s="42"/>
    </row>
    <row r="60" spans="1:8" ht="39.6" hidden="1" x14ac:dyDescent="0.25">
      <c r="A60" s="75" t="s">
        <v>116</v>
      </c>
      <c r="B60" s="79" t="s">
        <v>146</v>
      </c>
      <c r="C60" s="71">
        <f>89.3+86.9</f>
        <v>176.2</v>
      </c>
      <c r="D60" s="71">
        <f>89.3+86.9</f>
        <v>176.2</v>
      </c>
      <c r="E60" s="71">
        <f t="shared" si="1"/>
        <v>0</v>
      </c>
      <c r="F60" s="90"/>
      <c r="H60" s="42"/>
    </row>
    <row r="61" spans="1:8" ht="26.4" hidden="1" x14ac:dyDescent="0.25">
      <c r="A61" s="75" t="s">
        <v>117</v>
      </c>
      <c r="B61" s="79" t="s">
        <v>147</v>
      </c>
      <c r="C61" s="71">
        <f>10.6+64.7</f>
        <v>75.3</v>
      </c>
      <c r="D61" s="71">
        <f>10.6+64.7</f>
        <v>75.3</v>
      </c>
      <c r="E61" s="71">
        <f t="shared" si="1"/>
        <v>0</v>
      </c>
      <c r="F61" s="72"/>
      <c r="H61" s="42"/>
    </row>
    <row r="62" spans="1:8" ht="39.6" x14ac:dyDescent="0.25">
      <c r="A62" s="75" t="s">
        <v>118</v>
      </c>
      <c r="B62" s="79" t="s">
        <v>148</v>
      </c>
      <c r="C62" s="71">
        <f>1948.3+373.3</f>
        <v>2321.6</v>
      </c>
      <c r="D62" s="71">
        <v>1948.3</v>
      </c>
      <c r="E62" s="71">
        <f t="shared" si="1"/>
        <v>373.29999999999995</v>
      </c>
      <c r="F62" s="90" t="s">
        <v>208</v>
      </c>
      <c r="H62" s="42"/>
    </row>
    <row r="63" spans="1:8" ht="26.4" hidden="1" x14ac:dyDescent="0.25">
      <c r="A63" s="75" t="s">
        <v>162</v>
      </c>
      <c r="B63" s="79" t="s">
        <v>163</v>
      </c>
      <c r="C63" s="71">
        <f>957+611+535</f>
        <v>2103</v>
      </c>
      <c r="D63" s="71">
        <f>957+611+535</f>
        <v>2103</v>
      </c>
      <c r="E63" s="71">
        <f t="shared" si="1"/>
        <v>0</v>
      </c>
      <c r="F63" s="72"/>
      <c r="H63" s="42"/>
    </row>
    <row r="64" spans="1:8" ht="26.4" hidden="1" x14ac:dyDescent="0.25">
      <c r="A64" s="75" t="s">
        <v>156</v>
      </c>
      <c r="B64" s="79" t="s">
        <v>157</v>
      </c>
      <c r="C64" s="71">
        <f>9+8.8</f>
        <v>17.8</v>
      </c>
      <c r="D64" s="71">
        <f>9+8.8</f>
        <v>17.8</v>
      </c>
      <c r="E64" s="71">
        <f t="shared" si="1"/>
        <v>0</v>
      </c>
      <c r="F64" s="90"/>
      <c r="H64" s="42"/>
    </row>
    <row r="65" spans="1:8" hidden="1" x14ac:dyDescent="0.25">
      <c r="A65" s="75" t="s">
        <v>158</v>
      </c>
      <c r="B65" s="79" t="s">
        <v>159</v>
      </c>
      <c r="C65" s="71">
        <f>266.7+204.5</f>
        <v>471.2</v>
      </c>
      <c r="D65" s="71">
        <f>266.7+204.5</f>
        <v>471.2</v>
      </c>
      <c r="E65" s="71">
        <f t="shared" si="1"/>
        <v>0</v>
      </c>
      <c r="F65" s="98"/>
      <c r="H65" s="42"/>
    </row>
    <row r="66" spans="1:8" ht="26.4" hidden="1" x14ac:dyDescent="0.25">
      <c r="A66" s="75" t="s">
        <v>160</v>
      </c>
      <c r="B66" s="79" t="s">
        <v>161</v>
      </c>
      <c r="C66" s="71">
        <v>11</v>
      </c>
      <c r="D66" s="71">
        <v>11</v>
      </c>
      <c r="E66" s="71">
        <f t="shared" si="1"/>
        <v>0</v>
      </c>
      <c r="F66" s="98"/>
      <c r="H66" s="42"/>
    </row>
    <row r="67" spans="1:8" ht="39.6" x14ac:dyDescent="0.25">
      <c r="A67" s="75" t="s">
        <v>206</v>
      </c>
      <c r="B67" s="79" t="s">
        <v>235</v>
      </c>
      <c r="C67" s="71">
        <v>71.099999999999994</v>
      </c>
      <c r="D67" s="71">
        <v>0</v>
      </c>
      <c r="E67" s="71">
        <f t="shared" si="1"/>
        <v>71.099999999999994</v>
      </c>
      <c r="F67" s="90" t="s">
        <v>207</v>
      </c>
      <c r="H67" s="42"/>
    </row>
    <row r="68" spans="1:8" ht="39.6" x14ac:dyDescent="0.25">
      <c r="A68" s="75" t="s">
        <v>229</v>
      </c>
      <c r="B68" s="79" t="s">
        <v>230</v>
      </c>
      <c r="C68" s="77">
        <v>53</v>
      </c>
      <c r="D68" s="77">
        <v>0</v>
      </c>
      <c r="E68" s="71">
        <f>+C68-D68</f>
        <v>53</v>
      </c>
      <c r="F68" s="102" t="s">
        <v>231</v>
      </c>
      <c r="H68" s="42"/>
    </row>
    <row r="69" spans="1:8" hidden="1" x14ac:dyDescent="0.25">
      <c r="A69" s="75">
        <v>16</v>
      </c>
      <c r="B69" s="65" t="s">
        <v>119</v>
      </c>
      <c r="C69" s="82">
        <f>C70+C75+C79+C82+C83+C84</f>
        <v>3255.8</v>
      </c>
      <c r="D69" s="82">
        <f>D70+D75+D79+D82+D83+D84</f>
        <v>3255.8</v>
      </c>
      <c r="E69" s="71">
        <f t="shared" si="1"/>
        <v>0</v>
      </c>
      <c r="F69" s="72"/>
      <c r="H69" s="42"/>
    </row>
    <row r="70" spans="1:8" hidden="1" x14ac:dyDescent="0.25">
      <c r="A70" s="75">
        <v>17</v>
      </c>
      <c r="B70" s="65" t="s">
        <v>120</v>
      </c>
      <c r="C70" s="82">
        <f>C72+C73+C74+C71</f>
        <v>389.5</v>
      </c>
      <c r="D70" s="82">
        <f>D72+D73+D74+D71</f>
        <v>389.5</v>
      </c>
      <c r="E70" s="71">
        <f t="shared" si="1"/>
        <v>0</v>
      </c>
      <c r="F70" s="45"/>
      <c r="H70" s="42"/>
    </row>
    <row r="71" spans="1:8" hidden="1" x14ac:dyDescent="0.25">
      <c r="A71" s="75">
        <v>18</v>
      </c>
      <c r="B71" s="83" t="s">
        <v>26</v>
      </c>
      <c r="C71" s="77">
        <v>20</v>
      </c>
      <c r="D71" s="77">
        <v>20</v>
      </c>
      <c r="E71" s="71">
        <f t="shared" si="1"/>
        <v>0</v>
      </c>
      <c r="F71" s="62"/>
      <c r="H71" s="42"/>
    </row>
    <row r="72" spans="1:8" ht="26.4" hidden="1" x14ac:dyDescent="0.25">
      <c r="A72" s="75">
        <v>19</v>
      </c>
      <c r="B72" s="79" t="s">
        <v>25</v>
      </c>
      <c r="C72" s="71">
        <v>300</v>
      </c>
      <c r="D72" s="71">
        <v>300</v>
      </c>
      <c r="E72" s="71">
        <f t="shared" si="1"/>
        <v>0</v>
      </c>
      <c r="F72" s="45"/>
      <c r="H72" s="42"/>
    </row>
    <row r="73" spans="1:8" hidden="1" x14ac:dyDescent="0.25">
      <c r="A73" s="75">
        <v>20</v>
      </c>
      <c r="B73" s="76" t="s">
        <v>121</v>
      </c>
      <c r="C73" s="77">
        <v>35</v>
      </c>
      <c r="D73" s="77">
        <v>35</v>
      </c>
      <c r="E73" s="71">
        <f t="shared" si="1"/>
        <v>0</v>
      </c>
      <c r="F73" s="62"/>
      <c r="H73" s="42"/>
    </row>
    <row r="74" spans="1:8" hidden="1" x14ac:dyDescent="0.25">
      <c r="A74" s="75">
        <v>21</v>
      </c>
      <c r="B74" s="84" t="s">
        <v>122</v>
      </c>
      <c r="C74" s="77">
        <f>20+14.5</f>
        <v>34.5</v>
      </c>
      <c r="D74" s="77">
        <f>20+14.5</f>
        <v>34.5</v>
      </c>
      <c r="E74" s="71">
        <f t="shared" si="1"/>
        <v>0</v>
      </c>
      <c r="F74" s="62"/>
      <c r="H74" s="42"/>
    </row>
    <row r="75" spans="1:8" hidden="1" x14ac:dyDescent="0.25">
      <c r="A75" s="75">
        <v>22</v>
      </c>
      <c r="B75" s="65" t="s">
        <v>123</v>
      </c>
      <c r="C75" s="70">
        <f>+C77+C76+C78</f>
        <v>1727.3000000000002</v>
      </c>
      <c r="D75" s="70">
        <f>+D77+D76+D78</f>
        <v>1727.3000000000002</v>
      </c>
      <c r="E75" s="71">
        <f t="shared" si="1"/>
        <v>0</v>
      </c>
      <c r="F75" s="62"/>
      <c r="H75" s="42"/>
    </row>
    <row r="76" spans="1:8" hidden="1" x14ac:dyDescent="0.25">
      <c r="A76" s="75">
        <v>23</v>
      </c>
      <c r="B76" s="76" t="s">
        <v>28</v>
      </c>
      <c r="C76" s="77">
        <v>219.2</v>
      </c>
      <c r="D76" s="77">
        <v>219.2</v>
      </c>
      <c r="E76" s="71">
        <f t="shared" si="1"/>
        <v>0</v>
      </c>
      <c r="F76" s="62"/>
      <c r="H76" s="42"/>
    </row>
    <row r="77" spans="1:8" hidden="1" x14ac:dyDescent="0.25">
      <c r="A77" s="75">
        <v>24</v>
      </c>
      <c r="B77" s="76" t="s">
        <v>27</v>
      </c>
      <c r="C77" s="77">
        <v>138.19999999999999</v>
      </c>
      <c r="D77" s="77">
        <v>138.19999999999999</v>
      </c>
      <c r="E77" s="71">
        <f t="shared" si="1"/>
        <v>0</v>
      </c>
      <c r="F77" s="62"/>
      <c r="H77" s="42"/>
    </row>
    <row r="78" spans="1:8" hidden="1" x14ac:dyDescent="0.25">
      <c r="A78" s="75">
        <v>25</v>
      </c>
      <c r="B78" s="76" t="s">
        <v>29</v>
      </c>
      <c r="C78" s="77">
        <v>1369.9</v>
      </c>
      <c r="D78" s="77">
        <v>1369.9</v>
      </c>
      <c r="E78" s="71">
        <f t="shared" si="1"/>
        <v>0</v>
      </c>
      <c r="F78" s="62"/>
      <c r="H78" s="42"/>
    </row>
    <row r="79" spans="1:8" hidden="1" x14ac:dyDescent="0.25">
      <c r="A79" s="75">
        <v>26</v>
      </c>
      <c r="B79" s="65" t="s">
        <v>124</v>
      </c>
      <c r="C79" s="57">
        <f>+C80+C81</f>
        <v>1035</v>
      </c>
      <c r="D79" s="57">
        <f>+D80+D81</f>
        <v>1035</v>
      </c>
      <c r="E79" s="71">
        <f t="shared" si="1"/>
        <v>0</v>
      </c>
      <c r="F79" s="62"/>
      <c r="H79" s="42"/>
    </row>
    <row r="80" spans="1:8" hidden="1" x14ac:dyDescent="0.25">
      <c r="A80" s="75">
        <v>27</v>
      </c>
      <c r="B80" s="76" t="s">
        <v>24</v>
      </c>
      <c r="C80" s="77">
        <v>35</v>
      </c>
      <c r="D80" s="77">
        <v>35</v>
      </c>
      <c r="E80" s="71">
        <f t="shared" si="1"/>
        <v>0</v>
      </c>
      <c r="F80" s="62"/>
      <c r="H80" s="42"/>
    </row>
    <row r="81" spans="1:8" hidden="1" x14ac:dyDescent="0.25">
      <c r="A81" s="75">
        <v>28</v>
      </c>
      <c r="B81" s="76" t="s">
        <v>125</v>
      </c>
      <c r="C81" s="77">
        <v>1000</v>
      </c>
      <c r="D81" s="77">
        <v>1000</v>
      </c>
      <c r="E81" s="71">
        <f t="shared" si="1"/>
        <v>0</v>
      </c>
      <c r="F81" s="62"/>
      <c r="H81" s="42"/>
    </row>
    <row r="82" spans="1:8" hidden="1" x14ac:dyDescent="0.25">
      <c r="A82" s="75">
        <v>29</v>
      </c>
      <c r="B82" s="65" t="s">
        <v>30</v>
      </c>
      <c r="C82" s="70">
        <v>45</v>
      </c>
      <c r="D82" s="70">
        <v>45</v>
      </c>
      <c r="E82" s="71">
        <f t="shared" si="1"/>
        <v>0</v>
      </c>
      <c r="F82" s="62"/>
      <c r="H82" s="42"/>
    </row>
    <row r="83" spans="1:8" hidden="1" x14ac:dyDescent="0.25">
      <c r="A83" s="75">
        <v>30</v>
      </c>
      <c r="B83" s="65" t="s">
        <v>31</v>
      </c>
      <c r="C83" s="70">
        <v>9</v>
      </c>
      <c r="D83" s="70">
        <v>9</v>
      </c>
      <c r="E83" s="71">
        <f t="shared" si="1"/>
        <v>0</v>
      </c>
      <c r="F83" s="62"/>
      <c r="H83" s="42"/>
    </row>
    <row r="84" spans="1:8" hidden="1" x14ac:dyDescent="0.25">
      <c r="A84" s="75">
        <v>31</v>
      </c>
      <c r="B84" s="65" t="s">
        <v>32</v>
      </c>
      <c r="C84" s="70">
        <v>50</v>
      </c>
      <c r="D84" s="70">
        <v>50</v>
      </c>
      <c r="E84" s="71">
        <f t="shared" si="1"/>
        <v>0</v>
      </c>
      <c r="F84" s="62"/>
      <c r="H84" s="42"/>
    </row>
    <row r="85" spans="1:8" x14ac:dyDescent="0.25">
      <c r="A85" s="75">
        <v>32</v>
      </c>
      <c r="B85" s="85" t="s">
        <v>126</v>
      </c>
      <c r="C85" s="70">
        <f>+C6+C14+C69</f>
        <v>62884.800000000003</v>
      </c>
      <c r="D85" s="70">
        <f>+D6+D14+D69</f>
        <v>62374.1</v>
      </c>
      <c r="E85" s="82">
        <f t="shared" si="1"/>
        <v>510.70000000000437</v>
      </c>
      <c r="F85" s="62"/>
      <c r="H85" s="42"/>
    </row>
    <row r="86" spans="1:8" ht="26.4" hidden="1" x14ac:dyDescent="0.25">
      <c r="A86" s="75">
        <v>33</v>
      </c>
      <c r="B86" s="86" t="s">
        <v>57</v>
      </c>
      <c r="C86" s="57">
        <f>1221.2+380+820</f>
        <v>2421.1999999999998</v>
      </c>
      <c r="D86" s="57">
        <f>1221.2+380+820</f>
        <v>2421.1999999999998</v>
      </c>
      <c r="E86" s="71">
        <f t="shared" si="1"/>
        <v>0</v>
      </c>
      <c r="F86" s="62"/>
      <c r="H86" s="42"/>
    </row>
    <row r="87" spans="1:8" x14ac:dyDescent="0.25">
      <c r="A87" s="75">
        <v>34</v>
      </c>
      <c r="B87" s="85" t="s">
        <v>65</v>
      </c>
      <c r="C87" s="70">
        <f>+C85+C86</f>
        <v>65306</v>
      </c>
      <c r="D87" s="70">
        <f>+D85+D86</f>
        <v>64795.299999999996</v>
      </c>
      <c r="E87" s="82">
        <f t="shared" si="1"/>
        <v>510.70000000000437</v>
      </c>
      <c r="F87" s="45"/>
      <c r="H87" s="74"/>
    </row>
    <row r="88" spans="1:8" hidden="1" x14ac:dyDescent="0.25">
      <c r="A88" s="75">
        <v>35</v>
      </c>
      <c r="B88" s="65" t="s">
        <v>149</v>
      </c>
      <c r="C88" s="70">
        <f>+C89+C91+C90+C92+C93+C94+C95+C96+C97</f>
        <v>4456.7999999999993</v>
      </c>
      <c r="D88" s="70">
        <f>+D89+D91+D90+D92+D93+D94+D95+D96+D97</f>
        <v>4456.7999999999993</v>
      </c>
      <c r="E88" s="82">
        <f t="shared" ref="E88:E99" si="2">+C88-D88</f>
        <v>0</v>
      </c>
      <c r="F88" s="45"/>
      <c r="H88" s="42"/>
    </row>
    <row r="89" spans="1:8" hidden="1" x14ac:dyDescent="0.25">
      <c r="A89" s="75">
        <v>36</v>
      </c>
      <c r="B89" s="76" t="s">
        <v>58</v>
      </c>
      <c r="C89" s="77">
        <f>2859.7-709-130+733.3</f>
        <v>2754</v>
      </c>
      <c r="D89" s="77">
        <f>2859.7-709-130+733.3</f>
        <v>2754</v>
      </c>
      <c r="E89" s="71">
        <f t="shared" si="2"/>
        <v>0</v>
      </c>
      <c r="F89" s="45"/>
      <c r="H89" s="42"/>
    </row>
    <row r="90" spans="1:8" hidden="1" x14ac:dyDescent="0.25">
      <c r="A90" s="75">
        <v>37</v>
      </c>
      <c r="B90" s="76" t="s">
        <v>60</v>
      </c>
      <c r="C90" s="77">
        <v>46.3</v>
      </c>
      <c r="D90" s="77">
        <v>46.3</v>
      </c>
      <c r="E90" s="71">
        <f t="shared" si="2"/>
        <v>0</v>
      </c>
      <c r="F90" s="92"/>
      <c r="H90" s="42"/>
    </row>
    <row r="91" spans="1:8" hidden="1" x14ac:dyDescent="0.25">
      <c r="A91" s="75">
        <v>38</v>
      </c>
      <c r="B91" s="76" t="s">
        <v>59</v>
      </c>
      <c r="C91" s="77">
        <v>20.2</v>
      </c>
      <c r="D91" s="77">
        <v>20.2</v>
      </c>
      <c r="E91" s="71">
        <f t="shared" si="2"/>
        <v>0</v>
      </c>
      <c r="F91" s="92"/>
      <c r="H91" s="42"/>
    </row>
    <row r="92" spans="1:8" hidden="1" x14ac:dyDescent="0.25">
      <c r="A92" s="75">
        <v>39</v>
      </c>
      <c r="B92" s="79" t="s">
        <v>61</v>
      </c>
      <c r="C92" s="77">
        <v>95.7</v>
      </c>
      <c r="D92" s="77">
        <v>95.7</v>
      </c>
      <c r="E92" s="71">
        <f t="shared" si="2"/>
        <v>0</v>
      </c>
      <c r="F92" s="92"/>
      <c r="H92" s="42"/>
    </row>
    <row r="93" spans="1:8" hidden="1" x14ac:dyDescent="0.25">
      <c r="A93" s="75">
        <v>40</v>
      </c>
      <c r="B93" s="76" t="s">
        <v>62</v>
      </c>
      <c r="C93" s="77">
        <v>129.69999999999999</v>
      </c>
      <c r="D93" s="77">
        <v>129.69999999999999</v>
      </c>
      <c r="E93" s="71">
        <f t="shared" si="2"/>
        <v>0</v>
      </c>
      <c r="F93" s="45"/>
      <c r="H93" s="42"/>
    </row>
    <row r="94" spans="1:8" hidden="1" x14ac:dyDescent="0.25">
      <c r="A94" s="75">
        <v>41</v>
      </c>
      <c r="B94" s="76" t="s">
        <v>63</v>
      </c>
      <c r="C94" s="77">
        <v>110.8</v>
      </c>
      <c r="D94" s="77">
        <v>110.8</v>
      </c>
      <c r="E94" s="71">
        <f t="shared" si="2"/>
        <v>0</v>
      </c>
      <c r="F94" s="45"/>
      <c r="H94" s="42"/>
    </row>
    <row r="95" spans="1:8" hidden="1" x14ac:dyDescent="0.25">
      <c r="A95" s="75">
        <v>42</v>
      </c>
      <c r="B95" s="76" t="s">
        <v>64</v>
      </c>
      <c r="C95" s="77">
        <f>(76.6+26.2-8.6)+(250.1-60.1)+106.5-160</f>
        <v>230.7</v>
      </c>
      <c r="D95" s="77">
        <f>(76.6+26.2-8.6)+(250.1-60.1)+106.5-160</f>
        <v>230.7</v>
      </c>
      <c r="E95" s="71">
        <f t="shared" si="2"/>
        <v>0</v>
      </c>
      <c r="F95" s="45"/>
      <c r="H95" s="42"/>
    </row>
    <row r="96" spans="1:8" ht="26.4" hidden="1" x14ac:dyDescent="0.25">
      <c r="A96" s="75">
        <v>43</v>
      </c>
      <c r="B96" s="80" t="s">
        <v>129</v>
      </c>
      <c r="C96" s="77">
        <f>981.7</f>
        <v>981.7</v>
      </c>
      <c r="D96" s="77">
        <f>981.7</f>
        <v>981.7</v>
      </c>
      <c r="E96" s="71">
        <f t="shared" si="2"/>
        <v>0</v>
      </c>
      <c r="F96" s="45"/>
      <c r="H96" s="42"/>
    </row>
    <row r="97" spans="1:8" ht="26.4" hidden="1" x14ac:dyDescent="0.25">
      <c r="A97" s="75">
        <v>45</v>
      </c>
      <c r="B97" s="80" t="s">
        <v>150</v>
      </c>
      <c r="C97" s="77">
        <f>0.7+87</f>
        <v>87.7</v>
      </c>
      <c r="D97" s="77">
        <f>0.7+87</f>
        <v>87.7</v>
      </c>
      <c r="E97" s="71">
        <f t="shared" si="2"/>
        <v>0</v>
      </c>
      <c r="F97" s="45"/>
      <c r="H97" s="42"/>
    </row>
    <row r="98" spans="1:8" hidden="1" x14ac:dyDescent="0.25">
      <c r="A98" s="75">
        <v>46</v>
      </c>
      <c r="B98" s="87" t="s">
        <v>151</v>
      </c>
      <c r="C98" s="77">
        <v>0.7</v>
      </c>
      <c r="D98" s="77">
        <v>0.7</v>
      </c>
      <c r="E98" s="71">
        <f t="shared" si="2"/>
        <v>0</v>
      </c>
      <c r="F98" s="45"/>
      <c r="H98" s="42"/>
    </row>
    <row r="99" spans="1:8" x14ac:dyDescent="0.25">
      <c r="A99" s="76">
        <v>45</v>
      </c>
      <c r="B99" s="85" t="s">
        <v>127</v>
      </c>
      <c r="C99" s="73">
        <f>+C87+C88</f>
        <v>69762.8</v>
      </c>
      <c r="D99" s="73">
        <f>+D87+D88</f>
        <v>69252.099999999991</v>
      </c>
      <c r="E99" s="70">
        <f t="shared" si="2"/>
        <v>510.70000000001164</v>
      </c>
      <c r="F99" s="45"/>
      <c r="H99" s="42"/>
    </row>
  </sheetData>
  <mergeCells count="2">
    <mergeCell ref="A3:F3"/>
    <mergeCell ref="A4:C4"/>
  </mergeCells>
  <pageMargins left="0.70866141732283472" right="0.70866141732283472" top="0.74803149606299213" bottom="0.74803149606299213" header="0.31496062992125984" footer="0.31496062992125984"/>
  <pageSetup orientation="landscape"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zoomScaleNormal="100" workbookViewId="0">
      <selection activeCell="C44" sqref="C44"/>
    </sheetView>
  </sheetViews>
  <sheetFormatPr defaultColWidth="9.33203125" defaultRowHeight="13.2" x14ac:dyDescent="0.25"/>
  <cols>
    <col min="1" max="2" width="6.33203125" style="42" customWidth="1"/>
    <col min="3" max="3" width="34.5546875" style="42" customWidth="1"/>
    <col min="4" max="4" width="10.33203125" style="42" customWidth="1"/>
    <col min="5" max="5" width="9.33203125" style="42" customWidth="1"/>
    <col min="6" max="6" width="8.5546875" style="42" customWidth="1"/>
    <col min="7" max="7" width="10" style="42" customWidth="1"/>
    <col min="8" max="8" width="9.5546875" style="42" customWidth="1"/>
    <col min="9" max="9" width="43" style="42" customWidth="1"/>
    <col min="10" max="16384" width="9.33203125" style="42"/>
  </cols>
  <sheetData>
    <row r="1" spans="1:9" x14ac:dyDescent="0.25">
      <c r="I1" s="60" t="s">
        <v>10</v>
      </c>
    </row>
    <row r="2" spans="1:9" x14ac:dyDescent="0.25">
      <c r="D2" s="113"/>
      <c r="E2" s="113"/>
      <c r="F2" s="113"/>
      <c r="G2" s="113"/>
      <c r="H2" s="113"/>
      <c r="I2" s="113"/>
    </row>
    <row r="3" spans="1:9" ht="54" customHeight="1" x14ac:dyDescent="0.25">
      <c r="A3" s="114" t="s">
        <v>227</v>
      </c>
      <c r="B3" s="114"/>
      <c r="C3" s="114"/>
      <c r="D3" s="114"/>
      <c r="E3" s="114"/>
      <c r="F3" s="114"/>
      <c r="G3" s="114"/>
      <c r="H3" s="114"/>
      <c r="I3" s="114"/>
    </row>
    <row r="4" spans="1:9" x14ac:dyDescent="0.25">
      <c r="I4" s="94" t="s">
        <v>15</v>
      </c>
    </row>
    <row r="5" spans="1:9" ht="15" customHeight="1" x14ac:dyDescent="0.25">
      <c r="A5" s="115" t="s">
        <v>0</v>
      </c>
      <c r="B5" s="117" t="s">
        <v>2</v>
      </c>
      <c r="C5" s="119" t="s">
        <v>1</v>
      </c>
      <c r="D5" s="121" t="s">
        <v>4</v>
      </c>
      <c r="E5" s="122"/>
      <c r="F5" s="122"/>
      <c r="G5" s="122"/>
      <c r="H5" s="16"/>
      <c r="I5" s="123" t="s">
        <v>3</v>
      </c>
    </row>
    <row r="6" spans="1:9" s="49" customFormat="1" ht="39" customHeight="1" x14ac:dyDescent="0.25">
      <c r="A6" s="116"/>
      <c r="B6" s="118"/>
      <c r="C6" s="120"/>
      <c r="D6" s="46" t="s">
        <v>5</v>
      </c>
      <c r="E6" s="46" t="s">
        <v>6</v>
      </c>
      <c r="F6" s="46" t="s">
        <v>7</v>
      </c>
      <c r="G6" s="46" t="s">
        <v>8</v>
      </c>
      <c r="H6" s="46" t="s">
        <v>9</v>
      </c>
      <c r="I6" s="124"/>
    </row>
    <row r="7" spans="1:9" s="52" customFormat="1" x14ac:dyDescent="0.2">
      <c r="A7" s="50">
        <v>1</v>
      </c>
      <c r="B7" s="50">
        <v>2</v>
      </c>
      <c r="C7" s="51">
        <v>3</v>
      </c>
      <c r="D7" s="51">
        <v>4</v>
      </c>
      <c r="E7" s="51">
        <v>5</v>
      </c>
      <c r="F7" s="51">
        <v>6</v>
      </c>
      <c r="G7" s="51">
        <v>7</v>
      </c>
      <c r="H7" s="51">
        <v>8</v>
      </c>
      <c r="I7" s="69">
        <v>9</v>
      </c>
    </row>
    <row r="8" spans="1:9" ht="15.6" x14ac:dyDescent="0.3">
      <c r="A8" s="45"/>
      <c r="B8" s="45"/>
      <c r="C8" s="53" t="s">
        <v>16</v>
      </c>
      <c r="D8" s="58">
        <f>+D9+D13</f>
        <v>10</v>
      </c>
      <c r="E8" s="58">
        <f>+E9+E13</f>
        <v>-10</v>
      </c>
      <c r="F8" s="58">
        <f>+F9+F13</f>
        <v>0</v>
      </c>
      <c r="G8" s="58">
        <f>+G9+G13</f>
        <v>0</v>
      </c>
      <c r="H8" s="58">
        <f>+H9+H13</f>
        <v>-4.7</v>
      </c>
      <c r="I8" s="99"/>
    </row>
    <row r="9" spans="1:9" x14ac:dyDescent="0.25">
      <c r="A9" s="61">
        <v>1</v>
      </c>
      <c r="B9" s="43" t="s">
        <v>11</v>
      </c>
      <c r="C9" s="47" t="s">
        <v>12</v>
      </c>
      <c r="D9" s="57">
        <f t="shared" ref="D9:H11" si="0">+D10</f>
        <v>10</v>
      </c>
      <c r="E9" s="57">
        <f t="shared" si="0"/>
        <v>0</v>
      </c>
      <c r="F9" s="57">
        <f t="shared" si="0"/>
        <v>10</v>
      </c>
      <c r="G9" s="57">
        <f t="shared" si="0"/>
        <v>0</v>
      </c>
      <c r="H9" s="57">
        <f t="shared" si="0"/>
        <v>0</v>
      </c>
      <c r="I9" s="99"/>
    </row>
    <row r="10" spans="1:9" ht="26.4" x14ac:dyDescent="0.25">
      <c r="A10" s="54">
        <v>32</v>
      </c>
      <c r="B10" s="55"/>
      <c r="C10" s="1" t="s">
        <v>68</v>
      </c>
      <c r="D10" s="62">
        <f t="shared" si="0"/>
        <v>10</v>
      </c>
      <c r="E10" s="62">
        <f t="shared" si="0"/>
        <v>0</v>
      </c>
      <c r="F10" s="62">
        <f t="shared" si="0"/>
        <v>10</v>
      </c>
      <c r="G10" s="62">
        <f t="shared" si="0"/>
        <v>0</v>
      </c>
      <c r="H10" s="62">
        <f t="shared" si="0"/>
        <v>0</v>
      </c>
      <c r="I10" s="99"/>
    </row>
    <row r="11" spans="1:9" ht="55.2" x14ac:dyDescent="0.25">
      <c r="A11" s="89" t="s">
        <v>152</v>
      </c>
      <c r="B11" s="55"/>
      <c r="C11" s="40" t="s">
        <v>153</v>
      </c>
      <c r="D11" s="62">
        <f t="shared" si="0"/>
        <v>10</v>
      </c>
      <c r="E11" s="62">
        <f t="shared" si="0"/>
        <v>0</v>
      </c>
      <c r="F11" s="62">
        <f t="shared" si="0"/>
        <v>10</v>
      </c>
      <c r="G11" s="62">
        <f t="shared" si="0"/>
        <v>0</v>
      </c>
      <c r="H11" s="62">
        <f t="shared" si="0"/>
        <v>0</v>
      </c>
      <c r="I11" s="99"/>
    </row>
    <row r="12" spans="1:9" ht="66" x14ac:dyDescent="0.3">
      <c r="A12" s="89" t="s">
        <v>209</v>
      </c>
      <c r="B12" s="55"/>
      <c r="C12" s="41" t="s">
        <v>226</v>
      </c>
      <c r="D12" s="62">
        <v>10</v>
      </c>
      <c r="E12" s="58"/>
      <c r="F12" s="62">
        <f>+D12+E12</f>
        <v>10</v>
      </c>
      <c r="G12" s="58"/>
      <c r="H12" s="62"/>
      <c r="I12" s="97" t="s">
        <v>224</v>
      </c>
    </row>
    <row r="13" spans="1:9" x14ac:dyDescent="0.25">
      <c r="A13" s="54">
        <v>33</v>
      </c>
      <c r="B13" s="43" t="s">
        <v>154</v>
      </c>
      <c r="C13" s="44" t="s">
        <v>155</v>
      </c>
      <c r="D13" s="57">
        <f>+D14</f>
        <v>0</v>
      </c>
      <c r="E13" s="57">
        <f t="shared" ref="E13:H15" si="1">+E14</f>
        <v>-10</v>
      </c>
      <c r="F13" s="57">
        <f t="shared" si="1"/>
        <v>-10</v>
      </c>
      <c r="G13" s="57">
        <f t="shared" si="1"/>
        <v>0</v>
      </c>
      <c r="H13" s="57">
        <f t="shared" si="1"/>
        <v>-4.7</v>
      </c>
      <c r="I13" s="97"/>
    </row>
    <row r="14" spans="1:9" ht="26.4" x14ac:dyDescent="0.25">
      <c r="A14" s="54">
        <v>35</v>
      </c>
      <c r="B14" s="43"/>
      <c r="C14" s="1" t="s">
        <v>68</v>
      </c>
      <c r="D14" s="56">
        <f>+D15</f>
        <v>0</v>
      </c>
      <c r="E14" s="56">
        <f t="shared" si="1"/>
        <v>-10</v>
      </c>
      <c r="F14" s="56">
        <f t="shared" si="1"/>
        <v>-10</v>
      </c>
      <c r="G14" s="56">
        <f t="shared" si="1"/>
        <v>0</v>
      </c>
      <c r="H14" s="56">
        <f t="shared" si="1"/>
        <v>-4.7</v>
      </c>
      <c r="I14" s="97"/>
    </row>
    <row r="15" spans="1:9" ht="55.2" x14ac:dyDescent="0.25">
      <c r="A15" s="89" t="s">
        <v>210</v>
      </c>
      <c r="B15" s="55"/>
      <c r="C15" s="40" t="s">
        <v>153</v>
      </c>
      <c r="D15" s="56"/>
      <c r="E15" s="56">
        <f>+E16</f>
        <v>-10</v>
      </c>
      <c r="F15" s="56">
        <f t="shared" si="1"/>
        <v>-10</v>
      </c>
      <c r="G15" s="56">
        <f t="shared" si="1"/>
        <v>0</v>
      </c>
      <c r="H15" s="56">
        <f t="shared" si="1"/>
        <v>-4.7</v>
      </c>
      <c r="I15" s="97"/>
    </row>
    <row r="16" spans="1:9" ht="56.25" customHeight="1" x14ac:dyDescent="0.25">
      <c r="A16" s="89" t="s">
        <v>211</v>
      </c>
      <c r="B16" s="55"/>
      <c r="C16" s="95" t="s">
        <v>212</v>
      </c>
      <c r="D16" s="62"/>
      <c r="E16" s="62">
        <v>-10</v>
      </c>
      <c r="F16" s="56">
        <f>+D16+E16</f>
        <v>-10</v>
      </c>
      <c r="G16" s="45"/>
      <c r="H16" s="62">
        <v>-4.7</v>
      </c>
      <c r="I16" s="97" t="s">
        <v>225</v>
      </c>
    </row>
    <row r="17" spans="1:9" ht="15.6" x14ac:dyDescent="0.3">
      <c r="A17" s="54"/>
      <c r="B17" s="55"/>
      <c r="C17" s="53" t="s">
        <v>174</v>
      </c>
      <c r="D17" s="17">
        <f>+D18+D21</f>
        <v>13.3</v>
      </c>
      <c r="E17" s="17">
        <f>+E18+E21</f>
        <v>0</v>
      </c>
      <c r="F17" s="17">
        <f>+F18+F21</f>
        <v>13.3</v>
      </c>
      <c r="G17" s="17">
        <f>+G18+G21</f>
        <v>0</v>
      </c>
      <c r="H17" s="17">
        <f>+H18+H21</f>
        <v>15.8</v>
      </c>
      <c r="I17" s="97"/>
    </row>
    <row r="18" spans="1:9" x14ac:dyDescent="0.25">
      <c r="A18" s="54">
        <v>8</v>
      </c>
      <c r="B18" s="43" t="s">
        <v>167</v>
      </c>
      <c r="C18" s="44" t="s">
        <v>168</v>
      </c>
      <c r="D18" s="57">
        <f t="shared" ref="D18:H19" si="2">+D19</f>
        <v>3.7</v>
      </c>
      <c r="E18" s="57">
        <f t="shared" si="2"/>
        <v>0</v>
      </c>
      <c r="F18" s="57">
        <f t="shared" si="2"/>
        <v>3.7</v>
      </c>
      <c r="G18" s="57">
        <f t="shared" si="2"/>
        <v>0</v>
      </c>
      <c r="H18" s="57">
        <f t="shared" si="2"/>
        <v>6.2</v>
      </c>
      <c r="I18" s="97"/>
    </row>
    <row r="19" spans="1:9" ht="26.4" x14ac:dyDescent="0.25">
      <c r="A19" s="100" t="s">
        <v>213</v>
      </c>
      <c r="B19" s="55"/>
      <c r="C19" s="39" t="s">
        <v>69</v>
      </c>
      <c r="D19" s="56">
        <f t="shared" si="2"/>
        <v>3.7</v>
      </c>
      <c r="E19" s="56">
        <f t="shared" si="2"/>
        <v>0</v>
      </c>
      <c r="F19" s="56">
        <f t="shared" si="2"/>
        <v>3.7</v>
      </c>
      <c r="G19" s="56">
        <f t="shared" si="2"/>
        <v>0</v>
      </c>
      <c r="H19" s="56">
        <f t="shared" si="2"/>
        <v>6.2</v>
      </c>
      <c r="I19" s="97"/>
    </row>
    <row r="20" spans="1:9" ht="28.8" x14ac:dyDescent="0.25">
      <c r="A20" s="100" t="s">
        <v>214</v>
      </c>
      <c r="B20" s="55"/>
      <c r="C20" s="95" t="s">
        <v>215</v>
      </c>
      <c r="D20" s="45">
        <v>3.7</v>
      </c>
      <c r="E20" s="45"/>
      <c r="F20" s="45">
        <f>+D20</f>
        <v>3.7</v>
      </c>
      <c r="G20" s="45"/>
      <c r="H20" s="45">
        <v>6.2</v>
      </c>
      <c r="I20" s="97" t="s">
        <v>220</v>
      </c>
    </row>
    <row r="21" spans="1:9" ht="39.6" x14ac:dyDescent="0.25">
      <c r="A21" s="54">
        <v>12</v>
      </c>
      <c r="B21" s="43" t="s">
        <v>169</v>
      </c>
      <c r="C21" s="96" t="s">
        <v>170</v>
      </c>
      <c r="D21" s="57">
        <f t="shared" ref="D21:H22" si="3">+D22</f>
        <v>9.6</v>
      </c>
      <c r="E21" s="57">
        <f t="shared" si="3"/>
        <v>0</v>
      </c>
      <c r="F21" s="57">
        <f t="shared" si="3"/>
        <v>9.6</v>
      </c>
      <c r="G21" s="57">
        <f t="shared" si="3"/>
        <v>0</v>
      </c>
      <c r="H21" s="57">
        <f t="shared" si="3"/>
        <v>9.6</v>
      </c>
      <c r="I21" s="97"/>
    </row>
    <row r="22" spans="1:9" ht="26.4" x14ac:dyDescent="0.25">
      <c r="A22" s="54">
        <v>13</v>
      </c>
      <c r="B22" s="43"/>
      <c r="C22" s="1" t="s">
        <v>68</v>
      </c>
      <c r="D22" s="56">
        <f t="shared" si="3"/>
        <v>9.6</v>
      </c>
      <c r="E22" s="56">
        <f t="shared" si="3"/>
        <v>0</v>
      </c>
      <c r="F22" s="56">
        <f t="shared" si="3"/>
        <v>9.6</v>
      </c>
      <c r="G22" s="56">
        <f t="shared" si="3"/>
        <v>0</v>
      </c>
      <c r="H22" s="56">
        <f t="shared" si="3"/>
        <v>9.6</v>
      </c>
      <c r="I22" s="97"/>
    </row>
    <row r="23" spans="1:9" ht="26.4" x14ac:dyDescent="0.25">
      <c r="A23" s="100" t="s">
        <v>216</v>
      </c>
      <c r="B23" s="55"/>
      <c r="C23" s="97" t="s">
        <v>171</v>
      </c>
      <c r="D23" s="56">
        <v>9.6</v>
      </c>
      <c r="E23" s="56"/>
      <c r="F23" s="56">
        <f>+D23+E23</f>
        <v>9.6</v>
      </c>
      <c r="G23" s="56"/>
      <c r="H23" s="56">
        <v>9.6</v>
      </c>
      <c r="I23" s="97" t="s">
        <v>219</v>
      </c>
    </row>
    <row r="24" spans="1:9" ht="15.6" x14ac:dyDescent="0.3">
      <c r="A24" s="100"/>
      <c r="B24" s="55"/>
      <c r="C24" s="53" t="s">
        <v>75</v>
      </c>
      <c r="D24" s="58">
        <f>+D25+D32+D35</f>
        <v>497.4</v>
      </c>
      <c r="E24" s="58">
        <f>+E25+E32+E35</f>
        <v>0</v>
      </c>
      <c r="F24" s="58">
        <f>+F25+F32+F35</f>
        <v>497.4</v>
      </c>
      <c r="G24" s="58">
        <f>+G25+G32</f>
        <v>70.099999999999994</v>
      </c>
      <c r="H24" s="58">
        <f>+H25+H32</f>
        <v>235</v>
      </c>
      <c r="I24" s="97"/>
    </row>
    <row r="25" spans="1:9" ht="26.4" x14ac:dyDescent="0.25">
      <c r="A25" s="54">
        <v>60</v>
      </c>
      <c r="B25" s="43" t="s">
        <v>165</v>
      </c>
      <c r="C25" s="44" t="s">
        <v>166</v>
      </c>
      <c r="D25" s="57">
        <f>+D26</f>
        <v>71.099999999999994</v>
      </c>
      <c r="E25" s="57">
        <f>+E26</f>
        <v>0</v>
      </c>
      <c r="F25" s="57">
        <f>+F26</f>
        <v>71.099999999999994</v>
      </c>
      <c r="G25" s="57">
        <f>+G26</f>
        <v>70.099999999999994</v>
      </c>
      <c r="H25" s="57">
        <f>+H26</f>
        <v>0</v>
      </c>
      <c r="I25" s="97"/>
    </row>
    <row r="26" spans="1:9" ht="79.2" x14ac:dyDescent="0.25">
      <c r="A26" s="63">
        <v>67</v>
      </c>
      <c r="B26" s="55" t="s">
        <v>178</v>
      </c>
      <c r="C26" s="38" t="s">
        <v>236</v>
      </c>
      <c r="D26" s="56">
        <f>SUM(D27:D31)</f>
        <v>71.099999999999994</v>
      </c>
      <c r="E26" s="56">
        <f>SUM(E27:E31)</f>
        <v>0</v>
      </c>
      <c r="F26" s="56">
        <f>SUM(F27:F31)</f>
        <v>71.099999999999994</v>
      </c>
      <c r="G26" s="56">
        <f>SUM(G27:G31)</f>
        <v>70.099999999999994</v>
      </c>
      <c r="H26" s="56">
        <f>SUM(H27:H31)</f>
        <v>0</v>
      </c>
      <c r="I26" s="97" t="s">
        <v>207</v>
      </c>
    </row>
    <row r="27" spans="1:9" x14ac:dyDescent="0.25">
      <c r="A27" s="63">
        <v>68</v>
      </c>
      <c r="B27" s="55"/>
      <c r="C27" s="88" t="s">
        <v>175</v>
      </c>
      <c r="D27" s="56">
        <v>20.3</v>
      </c>
      <c r="E27" s="56"/>
      <c r="F27" s="56">
        <f>+D27+E27</f>
        <v>20.3</v>
      </c>
      <c r="G27" s="56">
        <v>20</v>
      </c>
      <c r="H27" s="56"/>
      <c r="I27" s="97"/>
    </row>
    <row r="28" spans="1:9" x14ac:dyDescent="0.25">
      <c r="A28" s="63">
        <v>69</v>
      </c>
      <c r="B28" s="55"/>
      <c r="C28" s="37" t="s">
        <v>176</v>
      </c>
      <c r="D28" s="62">
        <v>7.9</v>
      </c>
      <c r="E28" s="62"/>
      <c r="F28" s="56">
        <f>+D28+E28</f>
        <v>7.9</v>
      </c>
      <c r="G28" s="45">
        <v>7.8</v>
      </c>
      <c r="H28" s="45"/>
      <c r="I28" s="97"/>
    </row>
    <row r="29" spans="1:9" x14ac:dyDescent="0.25">
      <c r="A29" s="63">
        <v>70</v>
      </c>
      <c r="B29" s="55"/>
      <c r="C29" s="36" t="s">
        <v>164</v>
      </c>
      <c r="D29" s="62">
        <v>8</v>
      </c>
      <c r="E29" s="62"/>
      <c r="F29" s="56">
        <f>+D29+E29</f>
        <v>8</v>
      </c>
      <c r="G29" s="45">
        <v>7.9</v>
      </c>
      <c r="H29" s="62"/>
      <c r="I29" s="99"/>
    </row>
    <row r="30" spans="1:9" x14ac:dyDescent="0.25">
      <c r="A30" s="63">
        <v>71</v>
      </c>
      <c r="B30" s="55"/>
      <c r="C30" s="36" t="s">
        <v>177</v>
      </c>
      <c r="D30" s="62">
        <v>7.4</v>
      </c>
      <c r="E30" s="62"/>
      <c r="F30" s="56">
        <f>+D30+E30</f>
        <v>7.4</v>
      </c>
      <c r="G30" s="45">
        <v>7.3</v>
      </c>
      <c r="H30" s="62"/>
      <c r="I30" s="97"/>
    </row>
    <row r="31" spans="1:9" x14ac:dyDescent="0.25">
      <c r="A31" s="63">
        <v>72</v>
      </c>
      <c r="B31" s="55"/>
      <c r="C31" s="88" t="s">
        <v>179</v>
      </c>
      <c r="D31" s="62">
        <v>27.5</v>
      </c>
      <c r="E31" s="62"/>
      <c r="F31" s="56">
        <f>+D31+E31</f>
        <v>27.5</v>
      </c>
      <c r="G31" s="45">
        <v>27.1</v>
      </c>
      <c r="H31" s="62"/>
      <c r="I31" s="97"/>
    </row>
    <row r="32" spans="1:9" ht="26.4" x14ac:dyDescent="0.25">
      <c r="A32" s="54">
        <v>94</v>
      </c>
      <c r="B32" s="43" t="s">
        <v>172</v>
      </c>
      <c r="C32" s="96" t="s">
        <v>173</v>
      </c>
      <c r="D32" s="57">
        <f>+D33</f>
        <v>373.3</v>
      </c>
      <c r="E32" s="57">
        <f t="shared" ref="E32:H33" si="4">+E33</f>
        <v>0</v>
      </c>
      <c r="F32" s="57">
        <f t="shared" si="4"/>
        <v>373.3</v>
      </c>
      <c r="G32" s="57">
        <f t="shared" si="4"/>
        <v>0</v>
      </c>
      <c r="H32" s="57">
        <f t="shared" si="4"/>
        <v>235</v>
      </c>
      <c r="I32" s="97"/>
    </row>
    <row r="33" spans="1:13" ht="26.4" x14ac:dyDescent="0.25">
      <c r="A33" s="54">
        <v>95</v>
      </c>
      <c r="B33" s="55" t="s">
        <v>217</v>
      </c>
      <c r="C33" s="101" t="s">
        <v>218</v>
      </c>
      <c r="D33" s="56">
        <f>+D34</f>
        <v>373.3</v>
      </c>
      <c r="E33" s="56">
        <f t="shared" si="4"/>
        <v>0</v>
      </c>
      <c r="F33" s="56">
        <f t="shared" si="4"/>
        <v>373.3</v>
      </c>
      <c r="G33" s="56">
        <f t="shared" si="4"/>
        <v>0</v>
      </c>
      <c r="H33" s="56">
        <f t="shared" si="4"/>
        <v>235</v>
      </c>
      <c r="I33" s="97" t="s">
        <v>208</v>
      </c>
    </row>
    <row r="34" spans="1:13" ht="26.4" x14ac:dyDescent="0.25">
      <c r="A34" s="54">
        <v>96</v>
      </c>
      <c r="B34" s="43"/>
      <c r="C34" s="48" t="s">
        <v>13</v>
      </c>
      <c r="D34" s="56">
        <v>373.3</v>
      </c>
      <c r="E34" s="56"/>
      <c r="F34" s="56">
        <f>+D34+E34</f>
        <v>373.3</v>
      </c>
      <c r="G34" s="56"/>
      <c r="H34" s="56">
        <v>235</v>
      </c>
      <c r="I34" s="97"/>
      <c r="J34" s="59"/>
      <c r="K34" s="59"/>
      <c r="L34" s="59"/>
      <c r="M34" s="59"/>
    </row>
    <row r="35" spans="1:13" ht="26.4" x14ac:dyDescent="0.25">
      <c r="A35" s="54">
        <v>102</v>
      </c>
      <c r="B35" s="43" t="s">
        <v>232</v>
      </c>
      <c r="C35" s="44" t="s">
        <v>233</v>
      </c>
      <c r="D35" s="105">
        <f t="shared" ref="D35:H36" si="5">+D36</f>
        <v>53</v>
      </c>
      <c r="E35" s="105">
        <f t="shared" si="5"/>
        <v>0</v>
      </c>
      <c r="F35" s="105">
        <f t="shared" si="5"/>
        <v>53</v>
      </c>
      <c r="G35" s="105">
        <f t="shared" si="5"/>
        <v>0</v>
      </c>
      <c r="H35" s="105">
        <f t="shared" si="5"/>
        <v>0</v>
      </c>
      <c r="I35" s="45"/>
    </row>
    <row r="36" spans="1:13" ht="66" x14ac:dyDescent="0.25">
      <c r="A36" s="54">
        <v>103</v>
      </c>
      <c r="B36" s="55"/>
      <c r="C36" s="101" t="s">
        <v>234</v>
      </c>
      <c r="D36" s="62">
        <f t="shared" si="5"/>
        <v>53</v>
      </c>
      <c r="E36" s="62">
        <f t="shared" si="5"/>
        <v>0</v>
      </c>
      <c r="F36" s="62">
        <f t="shared" si="5"/>
        <v>53</v>
      </c>
      <c r="G36" s="62">
        <f t="shared" si="5"/>
        <v>0</v>
      </c>
      <c r="H36" s="62">
        <f t="shared" si="5"/>
        <v>0</v>
      </c>
      <c r="I36" s="97" t="s">
        <v>231</v>
      </c>
    </row>
    <row r="37" spans="1:13" x14ac:dyDescent="0.25">
      <c r="A37" s="63">
        <v>104</v>
      </c>
      <c r="B37" s="103"/>
      <c r="C37" s="104" t="s">
        <v>13</v>
      </c>
      <c r="D37" s="62">
        <v>53</v>
      </c>
      <c r="E37" s="62"/>
      <c r="F37" s="62">
        <f>+D37+E37</f>
        <v>53</v>
      </c>
      <c r="G37" s="62"/>
      <c r="H37" s="62"/>
      <c r="I37" s="45"/>
    </row>
    <row r="40" spans="1:13" x14ac:dyDescent="0.25">
      <c r="D40" s="59"/>
    </row>
  </sheetData>
  <mergeCells count="7">
    <mergeCell ref="D2:I2"/>
    <mergeCell ref="A3:I3"/>
    <mergeCell ref="A5:A6"/>
    <mergeCell ref="B5:B6"/>
    <mergeCell ref="C5:C6"/>
    <mergeCell ref="D5:G5"/>
    <mergeCell ref="I5:I6"/>
  </mergeCells>
  <phoneticPr fontId="12" type="noConversion"/>
  <pageMargins left="0.70866141732283472" right="0" top="0.47244094488188981" bottom="0.19685039370078741" header="0" footer="0"/>
  <pageSetup paperSize="9" orientation="landscape"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9"/>
  <sheetViews>
    <sheetView workbookViewId="0">
      <selection activeCell="B23" sqref="B23"/>
    </sheetView>
  </sheetViews>
  <sheetFormatPr defaultColWidth="9.33203125" defaultRowHeight="13.2" x14ac:dyDescent="0.25"/>
  <cols>
    <col min="1" max="1" width="7.44140625" style="6" customWidth="1"/>
    <col min="2" max="2" width="68.33203125" style="6" customWidth="1"/>
    <col min="3" max="3" width="11.33203125" style="6" customWidth="1"/>
    <col min="4" max="4" width="10.6640625" style="6" customWidth="1"/>
    <col min="5" max="5" width="7.5546875" style="6" customWidth="1"/>
    <col min="6" max="6" width="32.44140625" style="6" customWidth="1"/>
    <col min="7" max="16384" width="9.33203125" style="6"/>
  </cols>
  <sheetData>
    <row r="1" spans="1:19" ht="18" customHeight="1" x14ac:dyDescent="0.25">
      <c r="B1" s="125"/>
      <c r="C1" s="125"/>
      <c r="D1" s="125"/>
      <c r="E1" s="125" t="s">
        <v>14</v>
      </c>
      <c r="F1" s="125"/>
    </row>
    <row r="2" spans="1:19" ht="14.25" customHeight="1" x14ac:dyDescent="0.25">
      <c r="A2" s="126" t="s">
        <v>180</v>
      </c>
      <c r="B2" s="126"/>
      <c r="C2" s="126"/>
      <c r="D2" s="126"/>
      <c r="E2" s="126"/>
      <c r="F2" s="126"/>
    </row>
    <row r="3" spans="1:19" ht="14.25" customHeight="1" x14ac:dyDescent="0.25">
      <c r="A3" s="127" t="s">
        <v>201</v>
      </c>
      <c r="B3" s="127"/>
      <c r="C3" s="127"/>
      <c r="D3" s="127"/>
      <c r="E3" s="127"/>
      <c r="F3" s="127"/>
    </row>
    <row r="4" spans="1:19" ht="14.25" customHeight="1" x14ac:dyDescent="0.25">
      <c r="A4" s="18"/>
      <c r="B4" s="18"/>
      <c r="C4" s="18"/>
      <c r="D4" s="18"/>
      <c r="E4" s="18"/>
      <c r="F4" s="19" t="s">
        <v>15</v>
      </c>
    </row>
    <row r="5" spans="1:19" ht="37.200000000000003" customHeight="1" x14ac:dyDescent="0.25">
      <c r="A5" s="128" t="s">
        <v>181</v>
      </c>
      <c r="B5" s="128"/>
      <c r="C5" s="21" t="s">
        <v>202</v>
      </c>
      <c r="D5" s="22" t="s">
        <v>182</v>
      </c>
      <c r="E5" s="20" t="s">
        <v>183</v>
      </c>
      <c r="F5" s="23" t="s">
        <v>3</v>
      </c>
      <c r="S5" s="6" t="s">
        <v>203</v>
      </c>
    </row>
    <row r="6" spans="1:19" ht="31.95" customHeight="1" x14ac:dyDescent="0.25">
      <c r="C6" s="24"/>
      <c r="D6" s="25"/>
      <c r="E6" s="26"/>
      <c r="F6" s="27"/>
    </row>
    <row r="7" spans="1:19" ht="15.6" customHeight="1" x14ac:dyDescent="0.25">
      <c r="A7" s="28" t="s">
        <v>184</v>
      </c>
      <c r="B7" s="28"/>
      <c r="C7" s="29"/>
      <c r="D7" s="30"/>
      <c r="E7" s="31"/>
      <c r="F7" s="32"/>
    </row>
    <row r="8" spans="1:19" ht="15.6" customHeight="1" x14ac:dyDescent="0.25">
      <c r="A8" s="2" t="s">
        <v>0</v>
      </c>
      <c r="B8" s="3" t="s">
        <v>185</v>
      </c>
      <c r="C8" s="107"/>
      <c r="D8" s="108"/>
      <c r="E8" s="4"/>
      <c r="F8" s="5"/>
    </row>
    <row r="9" spans="1:19" ht="15.6" customHeight="1" x14ac:dyDescent="0.25">
      <c r="A9" s="1" t="s">
        <v>186</v>
      </c>
      <c r="B9" s="7" t="s">
        <v>187</v>
      </c>
      <c r="C9" s="8">
        <v>104</v>
      </c>
      <c r="D9" s="106">
        <v>101.5</v>
      </c>
      <c r="E9" s="9">
        <f t="shared" ref="E9:E15" si="0">+C9-D9</f>
        <v>2.5</v>
      </c>
      <c r="F9" s="5"/>
    </row>
    <row r="10" spans="1:19" ht="26.4" x14ac:dyDescent="0.25">
      <c r="A10" s="7" t="s">
        <v>188</v>
      </c>
      <c r="B10" s="7" t="s">
        <v>189</v>
      </c>
      <c r="C10" s="8">
        <v>2.5</v>
      </c>
      <c r="D10" s="9">
        <v>0</v>
      </c>
      <c r="E10" s="9">
        <f t="shared" si="0"/>
        <v>2.5</v>
      </c>
      <c r="F10" s="110" t="s">
        <v>222</v>
      </c>
    </row>
    <row r="11" spans="1:19" x14ac:dyDescent="0.25">
      <c r="A11" s="7" t="s">
        <v>191</v>
      </c>
      <c r="B11" s="7" t="s">
        <v>192</v>
      </c>
      <c r="C11" s="8">
        <v>12.5</v>
      </c>
      <c r="D11" s="11">
        <v>16.5</v>
      </c>
      <c r="E11" s="9">
        <f t="shared" si="0"/>
        <v>-4</v>
      </c>
      <c r="F11" s="12"/>
    </row>
    <row r="12" spans="1:19" ht="23.25" customHeight="1" x14ac:dyDescent="0.25">
      <c r="A12" s="7" t="s">
        <v>193</v>
      </c>
      <c r="B12" s="7" t="s">
        <v>194</v>
      </c>
      <c r="C12" s="8">
        <v>0</v>
      </c>
      <c r="D12" s="9">
        <v>4</v>
      </c>
      <c r="E12" s="9">
        <f t="shared" si="0"/>
        <v>-4</v>
      </c>
      <c r="F12" s="109" t="s">
        <v>223</v>
      </c>
    </row>
    <row r="13" spans="1:19" ht="23.25" customHeight="1" x14ac:dyDescent="0.25">
      <c r="A13" s="1" t="s">
        <v>199</v>
      </c>
      <c r="B13" s="7" t="s">
        <v>200</v>
      </c>
      <c r="C13" s="8">
        <v>66</v>
      </c>
      <c r="D13" s="9">
        <v>64</v>
      </c>
      <c r="E13" s="9">
        <f t="shared" si="0"/>
        <v>2</v>
      </c>
      <c r="F13" s="109"/>
    </row>
    <row r="14" spans="1:19" ht="26.4" x14ac:dyDescent="0.3">
      <c r="A14" s="7" t="s">
        <v>196</v>
      </c>
      <c r="B14" s="7" t="s">
        <v>190</v>
      </c>
      <c r="C14" s="8">
        <v>2</v>
      </c>
      <c r="D14" s="9">
        <v>0</v>
      </c>
      <c r="E14" s="9">
        <f t="shared" si="0"/>
        <v>2</v>
      </c>
      <c r="F14" s="110" t="s">
        <v>222</v>
      </c>
      <c r="G14" s="33"/>
    </row>
    <row r="15" spans="1:19" x14ac:dyDescent="0.25">
      <c r="A15" s="7" t="s">
        <v>197</v>
      </c>
      <c r="B15" s="7" t="s">
        <v>198</v>
      </c>
      <c r="C15" s="8">
        <v>1.5</v>
      </c>
      <c r="D15" s="9">
        <v>2</v>
      </c>
      <c r="E15" s="9">
        <f t="shared" si="0"/>
        <v>-0.5</v>
      </c>
      <c r="F15" s="109" t="s">
        <v>228</v>
      </c>
    </row>
    <row r="16" spans="1:19" x14ac:dyDescent="0.25">
      <c r="A16" s="13"/>
      <c r="B16" s="13" t="s">
        <v>195</v>
      </c>
      <c r="C16" s="14">
        <v>246.9</v>
      </c>
      <c r="D16" s="15">
        <v>0</v>
      </c>
      <c r="E16" s="15">
        <f>+C16+D16</f>
        <v>246.9</v>
      </c>
      <c r="F16" s="10"/>
    </row>
    <row r="19" spans="5:5" x14ac:dyDescent="0.25">
      <c r="E19" s="34"/>
    </row>
  </sheetData>
  <mergeCells count="5">
    <mergeCell ref="B1:D1"/>
    <mergeCell ref="E1:F1"/>
    <mergeCell ref="A2:F2"/>
    <mergeCell ref="A3:F3"/>
    <mergeCell ref="A5:B5"/>
  </mergeCells>
  <pageMargins left="0.70866141732283472" right="0"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Įvardinti diapazonai</vt:lpstr>
      </vt:variant>
      <vt:variant>
        <vt:i4>5</vt:i4>
      </vt:variant>
    </vt:vector>
  </HeadingPairs>
  <TitlesOfParts>
    <vt:vector size="8" baseType="lpstr">
      <vt:lpstr>1</vt:lpstr>
      <vt:lpstr>2</vt:lpstr>
      <vt:lpstr>3</vt:lpstr>
      <vt:lpstr>'1'!Print_Area</vt:lpstr>
      <vt:lpstr>'2'!Print_Area</vt:lpstr>
      <vt:lpstr>'3'!Print_Area</vt:lpstr>
      <vt:lpstr>'1'!Print_Titles</vt:lpstr>
      <vt:lpstr>'2'!Print_Titles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V.Sirvaitiene</dc:creator>
  <cp:lastModifiedBy>Vartotoja</cp:lastModifiedBy>
  <cp:lastPrinted>2021-08-19T07:01:43Z</cp:lastPrinted>
  <dcterms:created xsi:type="dcterms:W3CDTF">1996-10-14T23:33:28Z</dcterms:created>
  <dcterms:modified xsi:type="dcterms:W3CDTF">2021-08-19T07:01:47Z</dcterms:modified>
</cp:coreProperties>
</file>